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gc-fs2\PEvans\WEB Documents\2011 Resource Management\"/>
    </mc:Choice>
  </mc:AlternateContent>
  <xr:revisionPtr revIDLastSave="0" documentId="8_{0F5DEAF6-1633-4954-8B65-B84D1F448A84}" xr6:coauthVersionLast="40" xr6:coauthVersionMax="40" xr10:uidLastSave="{00000000-0000-0000-0000-000000000000}"/>
  <bookViews>
    <workbookView xWindow="1920" yWindow="1920" windowWidth="20040" windowHeight="10728" tabRatio="903" xr2:uid="{00000000-000D-0000-FFFF-FFFF00000000}"/>
  </bookViews>
  <sheets>
    <sheet name="INSTRUCTIONS" sheetId="18" r:id="rId1"/>
    <sheet name="1B-SW SUMMARY" sheetId="17" r:id="rId2"/>
    <sheet name="2-WQ BMP SUMMARY" sheetId="7" r:id="rId3"/>
    <sheet name="4B-RUNOFF REDUCTION WORKSHEET" sheetId="21" r:id="rId4"/>
    <sheet name="WQV-SHORT CUT METHOD" sheetId="19" r:id="rId5"/>
    <sheet name="RUNOFF REDUCT-RE-EST CALCULATOR" sheetId="24" r:id="rId6"/>
    <sheet name="BMP-BIORETENTION DESIGN-MARC 09" sheetId="22" r:id="rId7"/>
    <sheet name="BMP-TURF SWALE DESIGN-MARC 09" sheetId="23" r:id="rId8"/>
  </sheets>
  <definedNames>
    <definedName name="_xlnm.Print_Area" localSheetId="3">'4B-RUNOFF REDUCTION WORKSHEET'!$A$2:$J$54</definedName>
    <definedName name="_xlnm.Print_Area" localSheetId="7">'BMP-TURF SWALE DESIGN-MARC 09'!$A$1:$O$38</definedName>
    <definedName name="_xlnm.Print_Titles" localSheetId="6">'BMP-BIORETENTION DESIGN-MARC 09'!$A:$A</definedName>
    <definedName name="_xlnm.Print_Titles" localSheetId="7">'BMP-TURF SWALE DESIGN-MARC 09'!$A:$A</definedName>
    <definedName name="_xlnm.Print_Titles" localSheetId="4">'WQV-SHORT CUT METHOD'!$A:$A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1" i="24" l="1"/>
  <c r="F9" i="23"/>
  <c r="H9" i="23" s="1"/>
  <c r="F8" i="23"/>
  <c r="H8" i="23" s="1"/>
  <c r="F7" i="23"/>
  <c r="H7" i="23" s="1"/>
  <c r="H6" i="23"/>
  <c r="F6" i="23"/>
  <c r="F5" i="23"/>
  <c r="H5" i="23" s="1"/>
  <c r="L6" i="22"/>
  <c r="F6" i="22"/>
  <c r="H6" i="22" s="1"/>
  <c r="J6" i="22" s="1"/>
  <c r="L5" i="22"/>
  <c r="F5" i="22"/>
  <c r="H5" i="22" s="1"/>
  <c r="J5" i="22" s="1"/>
  <c r="C31" i="17"/>
  <c r="F37" i="17" s="1"/>
  <c r="B10" i="21"/>
  <c r="G23" i="21" s="1"/>
  <c r="I23" i="21" s="1"/>
  <c r="B29" i="21"/>
  <c r="D29" i="21" s="1"/>
  <c r="D30" i="21" s="1"/>
  <c r="I26" i="7"/>
  <c r="C52" i="17" s="1"/>
  <c r="B5" i="21"/>
  <c r="B3" i="21"/>
  <c r="D5" i="19"/>
  <c r="E5" i="19" s="1"/>
  <c r="G5" i="19" s="1"/>
  <c r="L5" i="19"/>
  <c r="P5" i="19"/>
  <c r="D6" i="19"/>
  <c r="E6" i="19" s="1"/>
  <c r="G6" i="19" s="1"/>
  <c r="L6" i="19"/>
  <c r="P6" i="19"/>
  <c r="B20" i="19"/>
  <c r="C20" i="19"/>
  <c r="D20" i="19" s="1"/>
  <c r="E20" i="19" s="1"/>
  <c r="G20" i="19" s="1"/>
  <c r="B4" i="7"/>
  <c r="B2" i="7"/>
  <c r="H26" i="7"/>
  <c r="E29" i="17"/>
  <c r="E27" i="17"/>
  <c r="E31" i="17" l="1"/>
  <c r="G28" i="21"/>
  <c r="I28" i="21" s="1"/>
  <c r="I5" i="19"/>
  <c r="M5" i="19" s="1"/>
  <c r="N5" i="19" s="1"/>
  <c r="H5" i="19"/>
  <c r="H20" i="19" s="1"/>
  <c r="I6" i="19"/>
  <c r="M6" i="19" s="1"/>
  <c r="N6" i="19" s="1"/>
  <c r="H6" i="19"/>
  <c r="F38" i="17"/>
  <c r="I37" i="17" s="1"/>
  <c r="C42" i="17" s="1"/>
  <c r="D12" i="21" s="1"/>
  <c r="G38" i="21"/>
  <c r="I38" i="21" s="1"/>
  <c r="J38" i="21" l="1"/>
  <c r="D14" i="21"/>
  <c r="J28" i="21" l="1"/>
  <c r="J23" i="21"/>
  <c r="J53" i="21" s="1"/>
  <c r="D16" i="21" s="1"/>
  <c r="F16" i="21" s="1"/>
  <c r="E48" i="17" s="1"/>
  <c r="C48" i="17" l="1"/>
</calcChain>
</file>

<file path=xl/sharedStrings.xml><?xml version="1.0" encoding="utf-8"?>
<sst xmlns="http://schemas.openxmlformats.org/spreadsheetml/2006/main" count="313" uniqueCount="244">
  <si>
    <t>100-YR FLOODPLAIN ON SITE?</t>
  </si>
  <si>
    <t>STREAM BUFFER ON SITE?</t>
  </si>
  <si>
    <t>LAND DISTURBANCE IN STREAM BUFFER?</t>
  </si>
  <si>
    <t>PROJECT NAME:</t>
  </si>
  <si>
    <t>PROJECT LOCATION:</t>
  </si>
  <si>
    <t>EXISTING ZONING:</t>
  </si>
  <si>
    <t>ENVIRONMENTALLY SENSITIVE AREAS?</t>
  </si>
  <si>
    <t>STORMWATER HOTSPOTS ON SITE?</t>
  </si>
  <si>
    <t xml:space="preserve"> ACRES</t>
  </si>
  <si>
    <r>
      <t>TOTAL SITE AREA (A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>):</t>
    </r>
  </si>
  <si>
    <r>
      <t>TOTAL DISTURBED AREA (A</t>
    </r>
    <r>
      <rPr>
        <b/>
        <vertAlign val="subscript"/>
        <sz val="10"/>
        <rFont val="Arial"/>
        <family val="2"/>
      </rPr>
      <t>D</t>
    </r>
    <r>
      <rPr>
        <b/>
        <sz val="10"/>
        <rFont val="Arial"/>
        <family val="2"/>
      </rPr>
      <t>):</t>
    </r>
  </si>
  <si>
    <t>TYPE OF RUNOFF REDUCTION PROVIDED?</t>
  </si>
  <si>
    <r>
      <t xml:space="preserve"> % OF TOTAL SITE AREA (A</t>
    </r>
    <r>
      <rPr>
        <vertAlign val="subscript"/>
        <sz val="8"/>
        <rFont val="Arial"/>
        <family val="2"/>
      </rPr>
      <t>ITE</t>
    </r>
    <r>
      <rPr>
        <sz val="8"/>
        <rFont val="Arial"/>
        <family val="2"/>
      </rPr>
      <t>/A</t>
    </r>
    <r>
      <rPr>
        <vertAlign val="subscript"/>
        <sz val="8"/>
        <rFont val="Arial"/>
        <family val="2"/>
      </rPr>
      <t>T</t>
    </r>
    <r>
      <rPr>
        <sz val="8"/>
        <rFont val="Arial"/>
        <family val="2"/>
      </rPr>
      <t>)</t>
    </r>
  </si>
  <si>
    <r>
      <t>EXIST. TOTAL SITE IMPERVIOUS AREA (A</t>
    </r>
    <r>
      <rPr>
        <b/>
        <vertAlign val="subscript"/>
        <sz val="10"/>
        <rFont val="Arial"/>
        <family val="2"/>
      </rPr>
      <t>ITE</t>
    </r>
    <r>
      <rPr>
        <b/>
        <sz val="10"/>
        <rFont val="Arial"/>
        <family val="2"/>
      </rPr>
      <t>):</t>
    </r>
  </si>
  <si>
    <r>
      <t>PROP. TOTAL SITE IMPERVIOUS AREA (A</t>
    </r>
    <r>
      <rPr>
        <b/>
        <vertAlign val="subscript"/>
        <sz val="10"/>
        <rFont val="Arial"/>
        <family val="2"/>
      </rPr>
      <t>ITP</t>
    </r>
    <r>
      <rPr>
        <b/>
        <sz val="10"/>
        <rFont val="Arial"/>
        <family val="2"/>
      </rPr>
      <t>):</t>
    </r>
  </si>
  <si>
    <r>
      <t xml:space="preserve"> % OF TOTAL SITE AREA (A</t>
    </r>
    <r>
      <rPr>
        <vertAlign val="subscript"/>
        <sz val="8"/>
        <rFont val="Arial"/>
        <family val="2"/>
      </rPr>
      <t>ITP</t>
    </r>
    <r>
      <rPr>
        <sz val="8"/>
        <rFont val="Arial"/>
        <family val="2"/>
      </rPr>
      <t>/A</t>
    </r>
    <r>
      <rPr>
        <vertAlign val="subscript"/>
        <sz val="8"/>
        <rFont val="Arial"/>
        <family val="2"/>
      </rPr>
      <t>T</t>
    </r>
    <r>
      <rPr>
        <sz val="8"/>
        <rFont val="Arial"/>
        <family val="2"/>
      </rPr>
      <t>)</t>
    </r>
  </si>
  <si>
    <t>AMOUNT OF RUNOFF REDUCTION PROVIDED:</t>
  </si>
  <si>
    <r>
      <t xml:space="preserve"> FT</t>
    </r>
    <r>
      <rPr>
        <vertAlign val="superscript"/>
        <sz val="8"/>
        <rFont val="Arial"/>
        <family val="2"/>
      </rPr>
      <t>3</t>
    </r>
  </si>
  <si>
    <t xml:space="preserve"> %</t>
  </si>
  <si>
    <r>
      <t>1.  IS A</t>
    </r>
    <r>
      <rPr>
        <b/>
        <vertAlign val="subscript"/>
        <sz val="10"/>
        <rFont val="Arial"/>
        <family val="2"/>
      </rPr>
      <t>NET</t>
    </r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&gt;</t>
    </r>
    <r>
      <rPr>
        <b/>
        <sz val="10"/>
        <rFont val="Arial"/>
        <family val="2"/>
      </rPr>
      <t xml:space="preserve"> 20% REDUCTION?</t>
    </r>
  </si>
  <si>
    <t>WQ TREATMENT OPTIONS:</t>
  </si>
  <si>
    <r>
      <t>NEW IMPERVIOUS AREA (A</t>
    </r>
    <r>
      <rPr>
        <b/>
        <vertAlign val="subscript"/>
        <sz val="10"/>
        <rFont val="Arial"/>
        <family val="2"/>
      </rPr>
      <t>ITN</t>
    </r>
    <r>
      <rPr>
        <b/>
        <sz val="10"/>
        <rFont val="Arial"/>
        <family val="2"/>
      </rPr>
      <t>):</t>
    </r>
  </si>
  <si>
    <r>
      <t>NET CHANGE IN TOTAL SITE IMPERVIOUS AREA (A</t>
    </r>
    <r>
      <rPr>
        <b/>
        <vertAlign val="subscript"/>
        <sz val="10"/>
        <rFont val="Arial"/>
        <family val="2"/>
      </rPr>
      <t>NET</t>
    </r>
    <r>
      <rPr>
        <b/>
        <sz val="10"/>
        <rFont val="Arial"/>
        <family val="2"/>
      </rPr>
      <t xml:space="preserve"> = A</t>
    </r>
    <r>
      <rPr>
        <b/>
        <vertAlign val="subscript"/>
        <sz val="10"/>
        <rFont val="Arial"/>
        <family val="2"/>
      </rPr>
      <t>ITP</t>
    </r>
    <r>
      <rPr>
        <b/>
        <sz val="10"/>
        <rFont val="Arial"/>
        <family val="2"/>
      </rPr>
      <t xml:space="preserve"> - A</t>
    </r>
    <r>
      <rPr>
        <b/>
        <vertAlign val="subscript"/>
        <sz val="10"/>
        <rFont val="Arial"/>
        <family val="2"/>
      </rPr>
      <t>ITE</t>
    </r>
    <r>
      <rPr>
        <b/>
        <sz val="10"/>
        <rFont val="Arial"/>
        <family val="2"/>
      </rPr>
      <t>):</t>
    </r>
  </si>
  <si>
    <t>RUNOFF REDUCTION METHODS:</t>
  </si>
  <si>
    <t>ACRES</t>
  </si>
  <si>
    <t>PROVIDED</t>
  </si>
  <si>
    <t>% OF GOAL</t>
  </si>
  <si>
    <t>MIN. GOAL</t>
  </si>
  <si>
    <t>AREA OF SITE PRESERVED IN TREES, GRASSLAND OR DEEP-ROOTED VEGETATION.  SHALLOW-ROOTED TURF GRASS DOES NOT COUNT.  (PRESERVED AREA CAN NOT INCLUDE STREAM BUFFER AREA).</t>
  </si>
  <si>
    <t>AREA OF SITE RE-ESTABLISHED WITH TREES:</t>
  </si>
  <si>
    <t>AREA OF SITE RE-ESTABLISHED WITH DEEP-ROOTED VEGETATION:</t>
  </si>
  <si>
    <t>TREES MIN.</t>
  </si>
  <si>
    <t>PROPOSED AREA</t>
  </si>
  <si>
    <r>
      <t>% OF A</t>
    </r>
    <r>
      <rPr>
        <vertAlign val="subscript"/>
        <sz val="8"/>
        <rFont val="Arial"/>
        <family val="2"/>
      </rPr>
      <t>T</t>
    </r>
  </si>
  <si>
    <r>
      <t xml:space="preserve"> % OF WQ</t>
    </r>
    <r>
      <rPr>
        <vertAlign val="subscript"/>
        <sz val="8"/>
        <rFont val="Arial"/>
        <family val="2"/>
      </rPr>
      <t>V</t>
    </r>
  </si>
  <si>
    <t xml:space="preserve">  AC x 6 =</t>
  </si>
  <si>
    <t xml:space="preserve">ROUND UP TO </t>
  </si>
  <si>
    <t>DISCHARGE</t>
  </si>
  <si>
    <t>1. PRESERVE</t>
  </si>
  <si>
    <t>RR EQUIV.</t>
  </si>
  <si>
    <t>2A. RE-ESTABLISH TREES</t>
  </si>
  <si>
    <t>2B. RE-ESTABLISH DEEP-ROOTED VEGETATION</t>
  </si>
  <si>
    <t>PLANT 6 TREES MIN./ACRE</t>
  </si>
  <si>
    <t xml:space="preserve">PROPOSED = </t>
  </si>
  <si>
    <t>TREES</t>
  </si>
  <si>
    <t>3. CAPTURE &amp; REUSE</t>
  </si>
  <si>
    <t>WATER QUALITY VOLUME CAPTURED &amp; REUSED:</t>
  </si>
  <si>
    <t>4. ENGINEERED INFILTRATION</t>
  </si>
  <si>
    <t>WATER QUALITY VOLUME INFILTRATED THRU AN ENGINEERED SYSTEM:</t>
  </si>
  <si>
    <t>TOTALS</t>
  </si>
  <si>
    <r>
      <t>(FT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</si>
  <si>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t>WQ</t>
  </si>
  <si>
    <t>BMP #</t>
  </si>
  <si>
    <t>TREATMENT</t>
  </si>
  <si>
    <t>(AC)</t>
  </si>
  <si>
    <r>
      <t>AREA (A</t>
    </r>
    <r>
      <rPr>
        <vertAlign val="subscript"/>
        <sz val="8"/>
        <rFont val="Arial"/>
        <family val="2"/>
      </rPr>
      <t>TR</t>
    </r>
    <r>
      <rPr>
        <sz val="8"/>
        <rFont val="Arial"/>
        <family val="2"/>
      </rPr>
      <t>)</t>
    </r>
  </si>
  <si>
    <t>WQ VOLUME</t>
  </si>
  <si>
    <r>
      <t>(Q</t>
    </r>
    <r>
      <rPr>
        <vertAlign val="subscript"/>
        <sz val="8"/>
        <rFont val="Arial"/>
        <family val="2"/>
      </rPr>
      <t>P</t>
    </r>
    <r>
      <rPr>
        <sz val="8"/>
        <rFont val="Arial"/>
        <family val="2"/>
      </rPr>
      <t>) (CFS)</t>
    </r>
  </si>
  <si>
    <r>
      <t>(A</t>
    </r>
    <r>
      <rPr>
        <vertAlign val="subscript"/>
        <sz val="8"/>
        <rFont val="Arial"/>
        <family val="2"/>
      </rPr>
      <t>ITE</t>
    </r>
    <r>
      <rPr>
        <sz val="8"/>
        <rFont val="Arial"/>
        <family val="2"/>
      </rPr>
      <t xml:space="preserve"> x 20%) + (A</t>
    </r>
    <r>
      <rPr>
        <vertAlign val="subscript"/>
        <sz val="8"/>
        <rFont val="Arial"/>
        <family val="2"/>
      </rPr>
      <t>NET</t>
    </r>
    <r>
      <rPr>
        <sz val="8"/>
        <rFont val="Arial"/>
        <family val="2"/>
      </rPr>
      <t xml:space="preserve"> x 100%)      = </t>
    </r>
  </si>
  <si>
    <r>
      <t>NOT TO EXCEED (A</t>
    </r>
    <r>
      <rPr>
        <vertAlign val="subscript"/>
        <sz val="8"/>
        <rFont val="Arial"/>
        <family val="2"/>
      </rPr>
      <t>NET</t>
    </r>
    <r>
      <rPr>
        <sz val="8"/>
        <rFont val="Arial"/>
        <family val="2"/>
      </rPr>
      <t xml:space="preserve"> x 150%)   = </t>
    </r>
  </si>
  <si>
    <r>
      <t>EXIST. IMPERVIOUS AREA REMOVED (A</t>
    </r>
    <r>
      <rPr>
        <b/>
        <vertAlign val="subscript"/>
        <sz val="10"/>
        <rFont val="Arial"/>
        <family val="2"/>
      </rPr>
      <t>IR</t>
    </r>
    <r>
      <rPr>
        <b/>
        <sz val="10"/>
        <rFont val="Arial"/>
        <family val="2"/>
      </rPr>
      <t>):</t>
    </r>
  </si>
  <si>
    <t xml:space="preserve">  (USE SMALLER CALCULATED AREA)</t>
  </si>
  <si>
    <t>USE</t>
  </si>
  <si>
    <t>(FROM FORM 1B)</t>
  </si>
  <si>
    <t>DATA SPECIFIC TO EACH BMP DRAINAGE AREA</t>
  </si>
  <si>
    <t>CALCULATED</t>
  </si>
  <si>
    <r>
      <t>(WQ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>) (FT</t>
    </r>
    <r>
      <rPr>
        <vertAlign val="superscript"/>
        <sz val="8"/>
        <rFont val="Arial"/>
        <family val="2"/>
      </rPr>
      <t>3</t>
    </r>
    <r>
      <rPr>
        <sz val="8"/>
        <rFont val="Arial"/>
        <family val="2"/>
      </rPr>
      <t>)</t>
    </r>
  </si>
  <si>
    <r>
      <t>WQ PEAK</t>
    </r>
    <r>
      <rPr>
        <vertAlign val="superscript"/>
        <sz val="8"/>
        <rFont val="Arial"/>
        <family val="2"/>
      </rPr>
      <t>(1)</t>
    </r>
  </si>
  <si>
    <r>
      <t>NOTES</t>
    </r>
    <r>
      <rPr>
        <sz val="8"/>
        <rFont val="Arial"/>
        <family val="2"/>
      </rPr>
      <t>:</t>
    </r>
  </si>
  <si>
    <t>1.  IF REQUIRED.</t>
  </si>
  <si>
    <t>THIS FORM IS NOT REQUIRED UNLESS WQ TREATMENT OPTION 2A IS SELECTED ON FORM 1B.</t>
  </si>
  <si>
    <t xml:space="preserve"> CELLS REQUIRE USER INPUT</t>
  </si>
  <si>
    <t xml:space="preserve"> CELLS ARE AUTOFILLED FROM OTHER FORMS WITHIN THIS WORKSHEET</t>
  </si>
  <si>
    <t>GREEN</t>
  </si>
  <si>
    <t>PINK</t>
  </si>
  <si>
    <t>WATER QUALITY VOLUME</t>
  </si>
  <si>
    <t>WATER QUALITY PEAK DISCHARGE</t>
  </si>
  <si>
    <t>TOTAL</t>
  </si>
  <si>
    <t>IMPERV.</t>
  </si>
  <si>
    <t>WQ STORM</t>
  </si>
  <si>
    <t>FLOW</t>
  </si>
  <si>
    <t>AVG.</t>
  </si>
  <si>
    <t>AREA NO.</t>
  </si>
  <si>
    <t>AREA</t>
  </si>
  <si>
    <t>RUNOFF</t>
  </si>
  <si>
    <t>EVENT</t>
  </si>
  <si>
    <t>VOLUME</t>
  </si>
  <si>
    <t>CURVE NO.</t>
  </si>
  <si>
    <t>LENGTH</t>
  </si>
  <si>
    <t>SLOPE</t>
  </si>
  <si>
    <t>CONC.</t>
  </si>
  <si>
    <t>ABS.</t>
  </si>
  <si>
    <t>A (AC.)</t>
  </si>
  <si>
    <t>(AC.)</t>
  </si>
  <si>
    <t>P (IN.)</t>
  </si>
  <si>
    <t>L (FT.)</t>
  </si>
  <si>
    <t>Y (%)</t>
  </si>
  <si>
    <t>NOTES:</t>
  </si>
  <si>
    <r>
      <t>VOLUMETRIC</t>
    </r>
    <r>
      <rPr>
        <vertAlign val="superscript"/>
        <sz val="10"/>
        <rFont val="Arial"/>
        <family val="2"/>
      </rPr>
      <t>(1)</t>
    </r>
  </si>
  <si>
    <r>
      <t>WQ</t>
    </r>
    <r>
      <rPr>
        <vertAlign val="superscript"/>
        <sz val="10"/>
        <rFont val="Arial"/>
        <family val="2"/>
      </rPr>
      <t>(2)</t>
    </r>
  </si>
  <si>
    <r>
      <t>WQ</t>
    </r>
    <r>
      <rPr>
        <vertAlign val="superscript"/>
        <sz val="10"/>
        <rFont val="Arial"/>
        <family val="2"/>
      </rPr>
      <t>(3)</t>
    </r>
  </si>
  <si>
    <r>
      <t>WQ</t>
    </r>
    <r>
      <rPr>
        <vertAlign val="superscript"/>
        <sz val="10"/>
        <rFont val="Arial"/>
        <family val="2"/>
      </rPr>
      <t>(4)</t>
    </r>
  </si>
  <si>
    <r>
      <t>TIME OF</t>
    </r>
    <r>
      <rPr>
        <vertAlign val="superscript"/>
        <sz val="10"/>
        <rFont val="Arial"/>
        <family val="2"/>
      </rPr>
      <t>(5)</t>
    </r>
  </si>
  <si>
    <r>
      <t>INITIAL</t>
    </r>
    <r>
      <rPr>
        <vertAlign val="superscript"/>
        <sz val="10"/>
        <rFont val="Arial"/>
        <family val="2"/>
      </rPr>
      <t>(6)</t>
    </r>
  </si>
  <si>
    <r>
      <t>I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/P</t>
    </r>
  </si>
  <si>
    <r>
      <t>UNIT PEAK</t>
    </r>
    <r>
      <rPr>
        <vertAlign val="superscript"/>
        <sz val="10"/>
        <rFont val="Arial"/>
        <family val="2"/>
      </rPr>
      <t>(7)</t>
    </r>
  </si>
  <si>
    <r>
      <t>WQ PEAK</t>
    </r>
    <r>
      <rPr>
        <vertAlign val="superscript"/>
        <sz val="10"/>
        <rFont val="Arial"/>
        <family val="2"/>
      </rPr>
      <t>(8)</t>
    </r>
  </si>
  <si>
    <r>
      <t>I</t>
    </r>
    <r>
      <rPr>
        <sz val="10"/>
        <rFont val="Arial"/>
        <family val="2"/>
      </rPr>
      <t xml:space="preserve"> (%)</t>
    </r>
  </si>
  <si>
    <r>
      <t>COEFF. R</t>
    </r>
    <r>
      <rPr>
        <vertAlign val="subscript"/>
        <sz val="10"/>
        <rFont val="Arial"/>
        <family val="2"/>
      </rPr>
      <t>V</t>
    </r>
  </si>
  <si>
    <r>
      <t>WQ</t>
    </r>
    <r>
      <rPr>
        <vertAlign val="subscript"/>
        <sz val="10"/>
        <rFont val="Arial"/>
        <family val="2"/>
      </rPr>
      <t xml:space="preserve">V </t>
    </r>
    <r>
      <rPr>
        <sz val="10"/>
        <rFont val="Arial"/>
        <family val="2"/>
      </rPr>
      <t>(IN.)</t>
    </r>
  </si>
  <si>
    <r>
      <t>WQ</t>
    </r>
    <r>
      <rPr>
        <vertAlign val="subscript"/>
        <sz val="10"/>
        <rFont val="Arial"/>
        <family val="2"/>
      </rPr>
      <t xml:space="preserve">V </t>
    </r>
    <r>
      <rPr>
        <sz val="10"/>
        <rFont val="Arial"/>
        <family val="2"/>
      </rPr>
      <t>(FT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</si>
  <si>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CN</t>
    </r>
    <r>
      <rPr>
        <vertAlign val="subscript"/>
        <sz val="10"/>
        <rFont val="Arial"/>
        <family val="2"/>
      </rPr>
      <t>WQ</t>
    </r>
  </si>
  <si>
    <r>
      <t>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(HRS.)</t>
    </r>
  </si>
  <si>
    <r>
      <t>I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 xml:space="preserve"> (IN.)</t>
    </r>
  </si>
  <si>
    <r>
      <t>q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 xml:space="preserve"> (CFS/SM/IN)</t>
    </r>
  </si>
  <si>
    <r>
      <t>Q</t>
    </r>
    <r>
      <rPr>
        <vertAlign val="subscript"/>
        <sz val="10"/>
        <rFont val="Arial"/>
        <family val="2"/>
      </rPr>
      <t>P</t>
    </r>
    <r>
      <rPr>
        <sz val="10"/>
        <rFont val="Arial"/>
        <family val="2"/>
      </rPr>
      <t xml:space="preserve"> (CFS)</t>
    </r>
  </si>
  <si>
    <r>
      <t>1.  SHORT CUT METHOD:  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=0.05+0.009(</t>
    </r>
    <r>
      <rPr>
        <sz val="10"/>
        <rFont val="Times New Roman"/>
        <family val="1"/>
      </rPr>
      <t>I</t>
    </r>
    <r>
      <rPr>
        <sz val="10"/>
        <rFont val="Arial"/>
        <family val="2"/>
      </rPr>
      <t>)    WHERE:  I = % IMPERVIOUSNESS IN DRAINAGE AREA</t>
    </r>
  </si>
  <si>
    <r>
      <t>2.  WATER QUALITY VOLUME IN WATERSHED INCHES:  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=P*R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 xml:space="preserve">    WHERE:  P = 1.3 INCHES</t>
    </r>
  </si>
  <si>
    <r>
      <t>3.  WATER QUALITY VOLUME IN CUBIC FEET:  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=[(P*R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)/12]*(TOTAL AREA*43,560)</t>
    </r>
  </si>
  <si>
    <r>
      <t xml:space="preserve">4.  </t>
    </r>
    <r>
      <rPr>
        <sz val="10"/>
        <rFont val="Arial"/>
        <family val="2"/>
      </rPr>
      <t>CN=1000/[10+5P+10Q-10(Q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+1.25QP)</t>
    </r>
    <r>
      <rPr>
        <vertAlign val="superscript"/>
        <sz val="10"/>
        <rFont val="Arial"/>
        <family val="2"/>
      </rPr>
      <t>0.5</t>
    </r>
    <r>
      <rPr>
        <sz val="10"/>
        <rFont val="Arial"/>
        <family val="2"/>
      </rPr>
      <t>]: WHERE Q=WQ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 xml:space="preserve"> IN INCHES</t>
    </r>
  </si>
  <si>
    <r>
      <t>5.  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>=(L</t>
    </r>
    <r>
      <rPr>
        <vertAlign val="superscript"/>
        <sz val="10"/>
        <rFont val="Arial"/>
        <family val="2"/>
      </rPr>
      <t>0.8</t>
    </r>
    <r>
      <rPr>
        <sz val="10"/>
        <rFont val="Arial"/>
        <family val="2"/>
      </rPr>
      <t>[(1000/CN)-9]</t>
    </r>
    <r>
      <rPr>
        <vertAlign val="superscript"/>
        <sz val="10"/>
        <rFont val="Arial"/>
        <family val="2"/>
      </rPr>
      <t>0.7</t>
    </r>
    <r>
      <rPr>
        <sz val="10"/>
        <rFont val="Arial"/>
        <family val="2"/>
      </rPr>
      <t>)/(1140*Y</t>
    </r>
    <r>
      <rPr>
        <vertAlign val="superscript"/>
        <sz val="10"/>
        <rFont val="Arial"/>
        <family val="2"/>
      </rPr>
      <t>0.5</t>
    </r>
    <r>
      <rPr>
        <sz val="10"/>
        <rFont val="Arial"/>
        <family val="2"/>
      </rPr>
      <t>)</t>
    </r>
  </si>
  <si>
    <r>
      <t xml:space="preserve">6.  </t>
    </r>
    <r>
      <rPr>
        <sz val="10"/>
        <rFont val="Times New Roman"/>
        <family val="1"/>
      </rPr>
      <t>I</t>
    </r>
    <r>
      <rPr>
        <vertAlign val="subscript"/>
        <sz val="10"/>
        <rFont val="Arial"/>
        <family val="2"/>
      </rPr>
      <t>a</t>
    </r>
    <r>
      <rPr>
        <sz val="10"/>
        <rFont val="Arial"/>
        <family val="2"/>
      </rPr>
      <t>=0.2[(1000/CN)-10]</t>
    </r>
  </si>
  <si>
    <r>
      <t xml:space="preserve">7.  USE </t>
    </r>
    <r>
      <rPr>
        <sz val="10"/>
        <rFont val="Times New Roman"/>
        <family val="1"/>
      </rPr>
      <t>I</t>
    </r>
    <r>
      <rPr>
        <sz val="10"/>
        <rFont val="Arial"/>
        <family val="2"/>
      </rPr>
      <t>a/P, 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AND TR-55 EXHIBIT 4-</t>
    </r>
    <r>
      <rPr>
        <sz val="10"/>
        <rFont val="Times New Roman"/>
        <family val="1"/>
      </rPr>
      <t>II</t>
    </r>
    <r>
      <rPr>
        <sz val="10"/>
        <rFont val="Arial"/>
        <family val="2"/>
      </rPr>
      <t xml:space="preserve"> TO DETERMINE THE UNIT PEAK DISCHARGE (q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>)</t>
    </r>
  </si>
  <si>
    <r>
      <t>8.  Qp=(q</t>
    </r>
    <r>
      <rPr>
        <vertAlign val="subscript"/>
        <sz val="10"/>
        <rFont val="Arial"/>
        <family val="2"/>
      </rPr>
      <t>u</t>
    </r>
    <r>
      <rPr>
        <sz val="10"/>
        <rFont val="Arial"/>
        <family val="2"/>
      </rPr>
      <t>/640</t>
    </r>
    <r>
      <rPr>
        <sz val="10"/>
        <rFont val="Arial"/>
        <family val="2"/>
      </rPr>
      <t>)*A*WQ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(IN INCHES)</t>
    </r>
  </si>
  <si>
    <t>BMP DRAINAGE</t>
  </si>
  <si>
    <t>BIORETENTION FILTER AREA DESIGN</t>
  </si>
  <si>
    <t>BMP</t>
  </si>
  <si>
    <t>BMP WQ</t>
  </si>
  <si>
    <t>PONDING</t>
  </si>
  <si>
    <t>MIN. FILTER</t>
  </si>
  <si>
    <t>NO.</t>
  </si>
  <si>
    <t>MEDIA DEPTH</t>
  </si>
  <si>
    <t>OF PERM.</t>
  </si>
  <si>
    <t>DESIGN DEPTH</t>
  </si>
  <si>
    <t>AVG. DEPTH</t>
  </si>
  <si>
    <t>TIME</t>
  </si>
  <si>
    <t>SURFACE AREA</t>
  </si>
  <si>
    <t>BED WIDTH</t>
  </si>
  <si>
    <t>BED LENGTH</t>
  </si>
  <si>
    <t>k (FT./DAY)</t>
  </si>
  <si>
    <t>1.  FILTER MEDIA DEPTH SHOULD BE BETWEEN 2.5' AND 4'</t>
  </si>
  <si>
    <t>2.  FILTER MEDIA COEFFICIENT OF PERMEABILITY SHOULD BE AT LEAST 1.0 FT/DAY</t>
  </si>
  <si>
    <t>3.  MAXIMUM PONDING DEPTH SHOULD BE BETWEEN 3" AND 6"</t>
  </si>
  <si>
    <t>4.  FILTER TIME OF 1 TO 3 DAYS IS RECOMMENDED</t>
  </si>
  <si>
    <t>8.  THE PROPOSED FILTER BED SURFACE AREA MUST BE GREATER THAN OR EQUAL TO THE MINIMUM FILTER BED SURFACE AREA CALCULATED</t>
  </si>
  <si>
    <r>
      <t>FILTER</t>
    </r>
    <r>
      <rPr>
        <vertAlign val="superscript"/>
        <sz val="10"/>
        <rFont val="Arial"/>
        <family val="2"/>
      </rPr>
      <t>(1)</t>
    </r>
  </si>
  <si>
    <r>
      <t>MEDIA COEFF.</t>
    </r>
    <r>
      <rPr>
        <vertAlign val="superscript"/>
        <sz val="10"/>
        <rFont val="Arial"/>
        <family val="2"/>
      </rPr>
      <t>(2)</t>
    </r>
  </si>
  <si>
    <r>
      <t>PONDING</t>
    </r>
    <r>
      <rPr>
        <vertAlign val="superscript"/>
        <sz val="10"/>
        <rFont val="Arial"/>
        <family val="2"/>
      </rPr>
      <t>(3)</t>
    </r>
  </si>
  <si>
    <r>
      <t>FILTER</t>
    </r>
    <r>
      <rPr>
        <vertAlign val="superscript"/>
        <sz val="10"/>
        <rFont val="Arial"/>
        <family val="2"/>
      </rPr>
      <t>(4)</t>
    </r>
  </si>
  <si>
    <r>
      <t>MIN. FILTER BED</t>
    </r>
    <r>
      <rPr>
        <vertAlign val="superscript"/>
        <sz val="10"/>
        <rFont val="Arial"/>
        <family val="2"/>
      </rPr>
      <t>(5)</t>
    </r>
  </si>
  <si>
    <r>
      <t>DESIGN FILTER</t>
    </r>
    <r>
      <rPr>
        <vertAlign val="superscript"/>
        <sz val="10"/>
        <rFont val="Arial"/>
        <family val="2"/>
      </rPr>
      <t>(6)</t>
    </r>
  </si>
  <si>
    <r>
      <t>PROP. FILTER</t>
    </r>
    <r>
      <rPr>
        <vertAlign val="superscript"/>
        <sz val="10"/>
        <rFont val="Arial"/>
        <family val="2"/>
      </rPr>
      <t>(7)</t>
    </r>
  </si>
  <si>
    <r>
      <t>PROP. FILTER</t>
    </r>
    <r>
      <rPr>
        <vertAlign val="superscript"/>
        <sz val="10"/>
        <rFont val="Arial"/>
        <family val="2"/>
      </rPr>
      <t>(8)</t>
    </r>
  </si>
  <si>
    <r>
      <t>WQ</t>
    </r>
    <r>
      <rPr>
        <vertAlign val="subscript"/>
        <sz val="10"/>
        <rFont val="Arial"/>
        <family val="2"/>
      </rPr>
      <t xml:space="preserve">V </t>
    </r>
    <r>
      <rPr>
        <sz val="10"/>
        <rFont val="Arial"/>
        <family val="2"/>
      </rPr>
      <t>(FT.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</si>
  <si>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r>
      <t>t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(DAYS)</t>
    </r>
  </si>
  <si>
    <r>
      <t>6.  THE MINIMUM DESIRED FILTER BED WIDTH IS 15' AND OPTIMALLY HALF OF L</t>
    </r>
    <r>
      <rPr>
        <vertAlign val="subscript"/>
        <sz val="10"/>
        <rFont val="Arial"/>
        <family val="2"/>
      </rPr>
      <t>f</t>
    </r>
  </si>
  <si>
    <r>
      <t>7.  THE MINIMUM DESIRED FILTER BED LENGTH IS 40' AND OPTIMALLY TWO TIMES W</t>
    </r>
    <r>
      <rPr>
        <vertAlign val="subscript"/>
        <sz val="10"/>
        <rFont val="Arial"/>
        <family val="2"/>
      </rPr>
      <t>f</t>
    </r>
  </si>
  <si>
    <t>ORANGE</t>
  </si>
  <si>
    <t>CELLS ARE VARIABLES THAT SHOULD BE CHECKED BY THE DESIGNER FOR EACH PROJECT</t>
  </si>
  <si>
    <r>
      <t>SITE WQ</t>
    </r>
    <r>
      <rPr>
        <b/>
        <vertAlign val="subscript"/>
        <sz val="10"/>
        <rFont val="Arial"/>
        <family val="2"/>
      </rPr>
      <t>V</t>
    </r>
    <r>
      <rPr>
        <b/>
        <sz val="10"/>
        <rFont val="Arial"/>
        <family val="2"/>
      </rPr>
      <t xml:space="preserve"> CALCULATION METHOD:</t>
    </r>
  </si>
  <si>
    <r>
      <t>DESCRIPTION</t>
    </r>
    <r>
      <rPr>
        <sz val="8"/>
        <rFont val="Arial"/>
        <family val="2"/>
      </rPr>
      <t>:  N/A</t>
    </r>
  </si>
  <si>
    <r>
      <t>PROP. RUNOFF REDUCTION VOLUME</t>
    </r>
    <r>
      <rPr>
        <b/>
        <sz val="10"/>
        <rFont val="Arial"/>
        <family val="2"/>
      </rPr>
      <t>:</t>
    </r>
  </si>
  <si>
    <r>
      <t xml:space="preserve">DESCRIPTION:  </t>
    </r>
    <r>
      <rPr>
        <sz val="8"/>
        <rFont val="Arial"/>
        <family val="2"/>
      </rPr>
      <t>N/A</t>
    </r>
  </si>
  <si>
    <t>BMP DESCRIPTION</t>
  </si>
  <si>
    <t xml:space="preserve">PROPOSED ZONING:  </t>
  </si>
  <si>
    <r>
      <t>2.  REQD. IMPERV. TREATMENT AREA (A</t>
    </r>
    <r>
      <rPr>
        <b/>
        <vertAlign val="subscript"/>
        <sz val="10"/>
        <rFont val="Arial"/>
        <family val="2"/>
      </rPr>
      <t>TR</t>
    </r>
    <r>
      <rPr>
        <b/>
        <sz val="10"/>
        <rFont val="Arial"/>
        <family val="2"/>
      </rPr>
      <t>):</t>
    </r>
  </si>
  <si>
    <r>
      <t>P x R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x [A</t>
    </r>
    <r>
      <rPr>
        <vertAlign val="subscript"/>
        <sz val="8"/>
        <rFont val="Arial"/>
        <family val="2"/>
      </rPr>
      <t>TR</t>
    </r>
    <r>
      <rPr>
        <sz val="8"/>
        <rFont val="Arial"/>
        <family val="2"/>
      </rPr>
      <t xml:space="preserve"> x (43560/12)]   WHERE:  P = 1.3 &amp; R</t>
    </r>
    <r>
      <rPr>
        <vertAlign val="subscript"/>
        <sz val="8"/>
        <rFont val="Arial"/>
        <family val="2"/>
      </rPr>
      <t>V</t>
    </r>
    <r>
      <rPr>
        <sz val="8"/>
        <rFont val="Arial"/>
        <family val="2"/>
      </rPr>
      <t xml:space="preserve"> = 0.05 + (0.009 x 100%) = 0.95</t>
    </r>
  </si>
  <si>
    <r>
      <t>REQD. SITE WQ TREATMENT VOLUME (WQ</t>
    </r>
    <r>
      <rPr>
        <b/>
        <vertAlign val="subscript"/>
        <sz val="10"/>
        <rFont val="Arial"/>
        <family val="2"/>
      </rPr>
      <t>V</t>
    </r>
    <r>
      <rPr>
        <b/>
        <sz val="10"/>
        <rFont val="Arial"/>
        <family val="2"/>
      </rPr>
      <t>):</t>
    </r>
  </si>
  <si>
    <r>
      <t>2A.  IS SITE ZONED RES., TRANSITIONAL OR          AGRICULTURE &amp; A</t>
    </r>
    <r>
      <rPr>
        <b/>
        <vertAlign val="subscript"/>
        <sz val="10"/>
        <rFont val="Arial"/>
        <family val="2"/>
      </rPr>
      <t>T</t>
    </r>
    <r>
      <rPr>
        <b/>
        <u/>
        <sz val="10"/>
        <rFont val="Arial"/>
        <family val="2"/>
      </rPr>
      <t>&gt;</t>
    </r>
    <r>
      <rPr>
        <b/>
        <sz val="10"/>
        <rFont val="Arial"/>
        <family val="2"/>
      </rPr>
      <t>2.5 AC &amp; A</t>
    </r>
    <r>
      <rPr>
        <b/>
        <vertAlign val="subscript"/>
        <sz val="10"/>
        <rFont val="Arial"/>
        <family val="2"/>
      </rPr>
      <t>ITP</t>
    </r>
    <r>
      <rPr>
        <b/>
        <sz val="10"/>
        <rFont val="Arial"/>
        <family val="2"/>
      </rPr>
      <t>&lt;10% OF A</t>
    </r>
    <r>
      <rPr>
        <b/>
        <vertAlign val="subscript"/>
        <sz val="10"/>
        <rFont val="Arial"/>
        <family val="2"/>
      </rPr>
      <t>T</t>
    </r>
    <r>
      <rPr>
        <b/>
        <sz val="10"/>
        <rFont val="Arial"/>
        <family val="2"/>
      </rPr>
      <t>?</t>
    </r>
  </si>
  <si>
    <r>
      <t>% OF SITE WQ</t>
    </r>
    <r>
      <rPr>
        <vertAlign val="subscript"/>
        <sz val="8"/>
        <rFont val="Arial"/>
        <family val="2"/>
      </rPr>
      <t>V</t>
    </r>
    <r>
      <rPr>
        <sz val="8"/>
        <color indexed="45"/>
        <rFont val="Arial"/>
        <family val="2"/>
      </rPr>
      <t xml:space="preserve"> (FROM FORM 4B IF USED)</t>
    </r>
  </si>
  <si>
    <t>2B.  PROVIDE WQ TREATMENT FOR SITE                IMPERVIOUS AREA WITH WQ BMPS:</t>
  </si>
  <si>
    <t>WQ TREATMENT VOL. PROVIDED BY BMPS:</t>
  </si>
  <si>
    <r>
      <t xml:space="preserve"> FT</t>
    </r>
    <r>
      <rPr>
        <vertAlign val="superscript"/>
        <sz val="8"/>
        <rFont val="Arial"/>
        <family val="2"/>
      </rPr>
      <t>3</t>
    </r>
    <r>
      <rPr>
        <sz val="8"/>
        <color indexed="45"/>
        <rFont val="Arial"/>
        <family val="2"/>
      </rPr>
      <t xml:space="preserve"> (FROM FORM 2 IF USED)</t>
    </r>
  </si>
  <si>
    <t>SITE WQ TREATMENT VOLUME:</t>
  </si>
  <si>
    <t>MIN. REQD. RUNOFF REDUCTION VOLUME:</t>
  </si>
  <si>
    <t>(SITE WQ TREATMENT VOLUME x 10%)</t>
  </si>
  <si>
    <t xml:space="preserve">TOTAL RUNOFF REDUCTION EQUIV. VOLUME = </t>
  </si>
  <si>
    <r>
      <t>(1)</t>
    </r>
    <r>
      <rPr>
        <b/>
        <sz val="10"/>
        <rFont val="Arial"/>
        <family val="2"/>
      </rPr>
      <t xml:space="preserve"> IF THE ZONING IS RESIDENTIAL, TRANSITION OR AGRICULTURE &amp; THE LOT SIZE IS AT LEAST 2.5 ACRES &amp; THE IMPERVIOUS COVER IS LESS THAN 10%, RUNOFF REDUCTION (RR) METHODS MAY BE USED TO TREAT A MINIMUM OF 10% OF THE REQUIRED WATER QUALITY VOLUME.  NO ADDITIONAL WATER QUALITY TREATMENT IS REQUIRED.</t>
    </r>
  </si>
  <si>
    <r>
      <t>d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(FT.)</t>
    </r>
  </si>
  <si>
    <r>
      <t>h</t>
    </r>
    <r>
      <rPr>
        <vertAlign val="subscript"/>
        <sz val="10"/>
        <rFont val="Arial"/>
        <family val="2"/>
      </rPr>
      <t>max</t>
    </r>
    <r>
      <rPr>
        <sz val="10"/>
        <rFont val="Arial"/>
        <family val="2"/>
      </rPr>
      <t xml:space="preserve"> (FT.)</t>
    </r>
  </si>
  <si>
    <r>
      <t>h</t>
    </r>
    <r>
      <rPr>
        <vertAlign val="subscript"/>
        <sz val="10"/>
        <rFont val="Arial"/>
        <family val="2"/>
      </rPr>
      <t>avg</t>
    </r>
    <r>
      <rPr>
        <sz val="10"/>
        <rFont val="Arial"/>
        <family val="2"/>
      </rPr>
      <t xml:space="preserve"> (FT.)</t>
    </r>
  </si>
  <si>
    <r>
      <t>A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</t>
    </r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</si>
  <si>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W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(FT.)</t>
    </r>
  </si>
  <si>
    <r>
      <t>MIN. L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(FT.)</t>
    </r>
  </si>
  <si>
    <r>
      <t>L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 xml:space="preserve"> (FT.)</t>
    </r>
  </si>
  <si>
    <r>
      <t>5.  MINIMUM FILTER BED SURFACE AREA IN SQUARE FEET:  A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=[WQ</t>
    </r>
    <r>
      <rPr>
        <vertAlign val="subscript"/>
        <sz val="10"/>
        <rFont val="Arial"/>
        <family val="2"/>
      </rPr>
      <t>V</t>
    </r>
    <r>
      <rPr>
        <sz val="10"/>
        <rFont val="Arial"/>
        <family val="2"/>
      </rPr>
      <t>*d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]</t>
    </r>
    <r>
      <rPr>
        <sz val="10"/>
        <rFont val="Arial"/>
        <family val="2"/>
      </rPr>
      <t>/[k*t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*(h</t>
    </r>
    <r>
      <rPr>
        <vertAlign val="subscript"/>
        <sz val="10"/>
        <rFont val="Arial"/>
        <family val="2"/>
      </rPr>
      <t>avg</t>
    </r>
    <r>
      <rPr>
        <sz val="10"/>
        <rFont val="Arial"/>
        <family val="2"/>
      </rPr>
      <t>+d</t>
    </r>
    <r>
      <rPr>
        <vertAlign val="subscript"/>
        <sz val="10"/>
        <rFont val="Arial"/>
        <family val="2"/>
      </rPr>
      <t>f</t>
    </r>
    <r>
      <rPr>
        <sz val="10"/>
        <rFont val="Arial"/>
        <family val="2"/>
      </rPr>
      <t>)]</t>
    </r>
  </si>
  <si>
    <t>HYDROLOGY</t>
  </si>
  <si>
    <t>TRAPEZOIDAL SWALE DESIGN</t>
  </si>
  <si>
    <t>BMP NO.</t>
  </si>
  <si>
    <r>
      <t xml:space="preserve">TRIBUTARY </t>
    </r>
    <r>
      <rPr>
        <vertAlign val="superscript"/>
        <sz val="10"/>
        <rFont val="Arial"/>
        <family val="2"/>
      </rPr>
      <t>(1)</t>
    </r>
  </si>
  <si>
    <t xml:space="preserve">TIME OF </t>
  </si>
  <si>
    <t>RAINFALL</t>
  </si>
  <si>
    <t>PERCENT</t>
  </si>
  <si>
    <t>PEAK</t>
  </si>
  <si>
    <t>SWALE</t>
  </si>
  <si>
    <r>
      <t xml:space="preserve">MANNING'S </t>
    </r>
    <r>
      <rPr>
        <vertAlign val="superscript"/>
        <sz val="10"/>
        <rFont val="Arial"/>
        <family val="2"/>
      </rPr>
      <t>(6)</t>
    </r>
  </si>
  <si>
    <r>
      <t xml:space="preserve">SWALE </t>
    </r>
    <r>
      <rPr>
        <vertAlign val="superscript"/>
        <sz val="10"/>
        <rFont val="Arial"/>
        <family val="2"/>
      </rPr>
      <t>(7)</t>
    </r>
  </si>
  <si>
    <r>
      <t xml:space="preserve">SWALE </t>
    </r>
    <r>
      <rPr>
        <vertAlign val="superscript"/>
        <sz val="10"/>
        <rFont val="Arial"/>
        <family val="2"/>
      </rPr>
      <t>(8)</t>
    </r>
  </si>
  <si>
    <r>
      <t xml:space="preserve">MINIMUM </t>
    </r>
    <r>
      <rPr>
        <vertAlign val="superscript"/>
        <sz val="10"/>
        <rFont val="Arial"/>
        <family val="2"/>
      </rPr>
      <t>(9)</t>
    </r>
  </si>
  <si>
    <t>PROPOSED</t>
  </si>
  <si>
    <t>RETURN</t>
  </si>
  <si>
    <t>COEFFICIENT</t>
  </si>
  <si>
    <t>INTENSITY</t>
  </si>
  <si>
    <t>DESIGN</t>
  </si>
  <si>
    <t>VALUE</t>
  </si>
  <si>
    <t>FLOW DEPTH</t>
  </si>
  <si>
    <t>FLOW VEL.</t>
  </si>
  <si>
    <r>
      <t>T</t>
    </r>
    <r>
      <rPr>
        <vertAlign val="subscript"/>
        <sz val="10"/>
        <rFont val="Arial"/>
        <family val="2"/>
      </rPr>
      <t>C</t>
    </r>
    <r>
      <rPr>
        <sz val="10"/>
        <rFont val="Arial"/>
        <family val="2"/>
      </rPr>
      <t xml:space="preserve"> (MIN.)</t>
    </r>
  </si>
  <si>
    <t>FREQUENCY</t>
  </si>
  <si>
    <t>C</t>
  </si>
  <si>
    <t>CA</t>
  </si>
  <si>
    <r>
      <rPr>
        <sz val="10"/>
        <rFont val="Times New Roman"/>
        <family val="1"/>
      </rPr>
      <t>I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(IN./HR.) </t>
    </r>
    <r>
      <rPr>
        <vertAlign val="superscript"/>
        <sz val="10"/>
        <rFont val="Arial"/>
        <family val="2"/>
      </rPr>
      <t>(2)</t>
    </r>
  </si>
  <si>
    <r>
      <t>Q</t>
    </r>
    <r>
      <rPr>
        <vertAlign val="subscript"/>
        <sz val="10"/>
        <rFont val="Arial"/>
        <family val="2"/>
      </rPr>
      <t xml:space="preserve"> </t>
    </r>
    <r>
      <rPr>
        <sz val="10"/>
        <rFont val="Arial"/>
        <family val="2"/>
      </rPr>
      <t>(CFS)</t>
    </r>
  </si>
  <si>
    <t>PARAMETERS</t>
  </si>
  <si>
    <t>n</t>
  </si>
  <si>
    <t>d (FT.)</t>
  </si>
  <si>
    <r>
      <rPr>
        <sz val="10"/>
        <rFont val="Arial"/>
        <family val="2"/>
      </rPr>
      <t xml:space="preserve">V </t>
    </r>
    <r>
      <rPr>
        <sz val="10"/>
        <rFont val="Arial"/>
        <family val="2"/>
      </rPr>
      <t>(FPS.)</t>
    </r>
  </si>
  <si>
    <t>LENGTH (FT.)</t>
  </si>
  <si>
    <t>&lt;5</t>
  </si>
  <si>
    <r>
      <t xml:space="preserve">BOTTOM WIDTH (FT.) </t>
    </r>
    <r>
      <rPr>
        <vertAlign val="superscript"/>
        <sz val="10"/>
        <rFont val="Arial"/>
        <family val="2"/>
      </rPr>
      <t>(3)</t>
    </r>
  </si>
  <si>
    <r>
      <t xml:space="preserve">LT. SIDE SLOPE (X:1) </t>
    </r>
    <r>
      <rPr>
        <vertAlign val="superscript"/>
        <sz val="10"/>
        <rFont val="Arial"/>
        <family val="2"/>
      </rPr>
      <t>(4)</t>
    </r>
  </si>
  <si>
    <r>
      <t xml:space="preserve">RT. SIDE SLOPE (X:1) </t>
    </r>
    <r>
      <rPr>
        <vertAlign val="superscript"/>
        <sz val="10"/>
        <rFont val="Arial"/>
        <family val="2"/>
      </rPr>
      <t>(4)</t>
    </r>
  </si>
  <si>
    <r>
      <t xml:space="preserve">LONGITUDINAL SLOPE (%) </t>
    </r>
    <r>
      <rPr>
        <vertAlign val="superscript"/>
        <sz val="10"/>
        <rFont val="Arial"/>
        <family val="2"/>
      </rPr>
      <t>(5)</t>
    </r>
  </si>
  <si>
    <t>TOTAL DEPTH (FT.)</t>
  </si>
  <si>
    <t>1.  THE TRIBUTARY DRAINAGE AREA SHALL NOT EXCEED 5 ACRES</t>
  </si>
  <si>
    <t>2.  CALCULATE THE PEAK DISCHARGE FOR THE WATER QUALITY EVENT BASED ON THE METHOD SHOWN IN CH 6, PARAGRAPH 6.4 OF THE APWA/MARC BMP MANUAL OR CH 3, PARAGRAPH 3.3.1.b OF THE BOONE COUNTY SW MANUAL</t>
  </si>
  <si>
    <t>3.  THE SWALE BOTTOM WIDTH SHALL BE 2' MINIMUM TO 6' MAXIMUM</t>
  </si>
  <si>
    <t>4.  4:1 SIDE SLOPES ARE RECOMMENDED; 3:1 MAXIMUM</t>
  </si>
  <si>
    <t>5.  THE LONGITUDINAL SLOPE SHOULD BE BETWEEN 1% AND 2%</t>
  </si>
  <si>
    <t>6.  THE MANNING'S "n" VALUE FOR THE WATER QUALITY STORM EVENT SHALL BE 0.150.  FOR OTHER STORM EVENTS; VALUES VARY 0.150 TO 0.030 FOR DEPTHS OF 4" TO 12" AND 0.030 MIN. FOR DEPTHS &gt; 12"</t>
  </si>
  <si>
    <t>7.  SWALE FLOW DEPTH SHALL NOT EXCEED 4" FOR THE WATER QUALITY STORM EVENT</t>
  </si>
  <si>
    <t>8.  SWALE FLOW VELOCITY SHALL BE LESS THAN 1 FPS FOR THE WATER QUALITY STORM EVENT AND LESS THAN 4 FPS FOR THE 2-YR STORM EVENT</t>
  </si>
  <si>
    <t>9.  THE MINIMUM SWALE LENGTH REQUIRED IS BASED ON A MINIMUM 5 MINUTE RESIDENCE TIME FOR THE WATER QUALITY STORM EVENT  (VELOCITY x 300 SECONDS)  (MINIMUM PROPOSED SWALE LENGTH SHALL BE 100')</t>
  </si>
  <si>
    <t>UPDATED:  10/01/2015</t>
  </si>
  <si>
    <t>CREATED:  03/15/2010</t>
  </si>
  <si>
    <t>Runoff Reduction Methods 2A and 2B on Forms 4A and 4B allow the use of Re-Establishment of Trees and Re-Establishment of Deep-Rooted Vegetation respectively.  The following calculation formula is provided to clarify the maximum amount of re-establishment area available on the proposed development site.  Once the calculation is done, the designer will need to determine if it is practical to re-establish the entire area available or if a smaller amount will be used in the calculations on Form 4A or 4B.</t>
  </si>
  <si>
    <t>Total Acreage of Development Site</t>
  </si>
  <si>
    <t>Minus Total Acreage of Stream Buffer Areas</t>
  </si>
  <si>
    <t>Minus Total Acreage of Preserved Existing Vegetation/Tree Areas</t>
  </si>
  <si>
    <t>Minus Total Acreage of Proposed Impervious Areas</t>
  </si>
  <si>
    <t>Minus Total Acreage of Pond/Lake Water Surface Area at Normal Pool Elevation</t>
  </si>
  <si>
    <t>Minus Total Acreage of Other Pervious Areas Not Available for Re-Establishment</t>
  </si>
  <si>
    <t>Total Maximum Acreage Available for Re-Establishment</t>
  </si>
  <si>
    <t>UPDATED:  11/23/2015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</si>
</sst>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"/>
    <numFmt numFmtId="166" formatCode="0.0000"/>
    <numFmt numFmtId="167" formatCode="#,##0.0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b/>
      <vertAlign val="subscript"/>
      <sz val="10"/>
      <name val="Arial"/>
      <family val="2"/>
    </font>
    <font>
      <vertAlign val="subscript"/>
      <sz val="8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8"/>
      <name val="Arial"/>
      <family val="2"/>
    </font>
    <font>
      <sz val="12"/>
      <color indexed="9"/>
      <name val="Arial"/>
      <family val="2"/>
    </font>
    <font>
      <sz val="12"/>
      <color indexed="20"/>
      <name val="Arial"/>
      <family val="2"/>
    </font>
    <font>
      <b/>
      <sz val="12"/>
      <color indexed="52"/>
      <name val="Arial"/>
      <family val="2"/>
    </font>
    <font>
      <b/>
      <sz val="12"/>
      <color indexed="9"/>
      <name val="Arial"/>
      <family val="2"/>
    </font>
    <font>
      <i/>
      <sz val="12"/>
      <color indexed="23"/>
      <name val="Arial"/>
      <family val="2"/>
    </font>
    <font>
      <sz val="12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2"/>
      <color indexed="62"/>
      <name val="Arial"/>
      <family val="2"/>
    </font>
    <font>
      <sz val="12"/>
      <color indexed="52"/>
      <name val="Arial"/>
      <family val="2"/>
    </font>
    <font>
      <sz val="12"/>
      <color indexed="60"/>
      <name val="Arial"/>
      <family val="2"/>
    </font>
    <font>
      <b/>
      <sz val="12"/>
      <color indexed="63"/>
      <name val="Arial"/>
      <family val="2"/>
    </font>
    <font>
      <b/>
      <sz val="18"/>
      <color indexed="56"/>
      <name val="Cambria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vertAlign val="subscript"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45"/>
      <name val="Arial"/>
      <family val="2"/>
    </font>
    <font>
      <sz val="8"/>
      <color indexed="45"/>
      <name val="Arial"/>
      <family val="2"/>
    </font>
    <font>
      <u/>
      <sz val="8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vertAlign val="superscript"/>
      <sz val="10"/>
      <name val="Arial"/>
      <family val="2"/>
    </font>
    <font>
      <sz val="10"/>
      <name val="Times New Roman"/>
      <family val="1"/>
    </font>
    <font>
      <u/>
      <sz val="10"/>
      <name val="Arial"/>
      <family val="2"/>
    </font>
    <font>
      <b/>
      <vertAlign val="superscript"/>
      <sz val="10"/>
      <name val="Arial"/>
      <family val="2"/>
    </font>
    <font>
      <b/>
      <sz val="10"/>
      <color rgb="FFFF0000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9" borderId="0" applyNumberFormat="0" applyBorder="0" applyAlignment="0" applyProtection="0"/>
    <xf numFmtId="0" fontId="15" fillId="3" borderId="0" applyNumberFormat="0" applyBorder="0" applyAlignment="0" applyProtection="0"/>
    <xf numFmtId="0" fontId="16" fillId="20" borderId="1" applyNumberFormat="0" applyAlignment="0" applyProtection="0"/>
    <xf numFmtId="0" fontId="17" fillId="21" borderId="2" applyNumberFormat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20" fillId="0" borderId="3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1" applyNumberFormat="0" applyAlignment="0" applyProtection="0"/>
    <xf numFmtId="0" fontId="24" fillId="0" borderId="6" applyNumberFormat="0" applyFill="0" applyAlignment="0" applyProtection="0"/>
    <xf numFmtId="0" fontId="25" fillId="22" borderId="0" applyNumberFormat="0" applyBorder="0" applyAlignment="0" applyProtection="0"/>
    <xf numFmtId="0" fontId="1" fillId="23" borderId="7" applyNumberFormat="0" applyFont="0" applyAlignment="0" applyProtection="0"/>
    <xf numFmtId="0" fontId="26" fillId="20" borderId="8" applyNumberFormat="0" applyAlignment="0" applyProtection="0"/>
    <xf numFmtId="9" fontId="1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0" fontId="1" fillId="0" borderId="0"/>
  </cellStyleXfs>
  <cellXfs count="296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0" fillId="0" borderId="0" xfId="0" applyAlignment="1">
      <alignment horizontal="center" vertical="top"/>
    </xf>
    <xf numFmtId="0" fontId="2" fillId="0" borderId="0" xfId="0" applyFont="1"/>
    <xf numFmtId="0" fontId="4" fillId="0" borderId="0" xfId="0" applyFont="1" applyAlignment="1">
      <alignment horizontal="left" vertical="top" wrapText="1"/>
    </xf>
    <xf numFmtId="164" fontId="0" fillId="0" borderId="0" xfId="0" applyNumberFormat="1" applyAlignment="1">
      <alignment horizontal="center" vertical="top"/>
    </xf>
    <xf numFmtId="164" fontId="7" fillId="0" borderId="0" xfId="0" applyNumberFormat="1" applyFont="1" applyAlignment="1">
      <alignment horizontal="right" vertical="top"/>
    </xf>
    <xf numFmtId="164" fontId="10" fillId="0" borderId="0" xfId="0" applyNumberFormat="1" applyFont="1" applyAlignment="1">
      <alignment horizontal="center" vertical="top"/>
    </xf>
    <xf numFmtId="49" fontId="1" fillId="0" borderId="10" xfId="0" applyNumberFormat="1" applyFont="1" applyBorder="1" applyAlignment="1">
      <alignment vertical="top" wrapText="1" readingOrder="1"/>
    </xf>
    <xf numFmtId="0" fontId="4" fillId="0" borderId="0" xfId="0" applyFont="1" applyAlignment="1">
      <alignment horizontal="left" vertical="top"/>
    </xf>
    <xf numFmtId="0" fontId="2" fillId="0" borderId="11" xfId="0" applyFont="1" applyBorder="1"/>
    <xf numFmtId="0" fontId="2" fillId="0" borderId="0" xfId="0" applyFont="1" applyAlignment="1">
      <alignment horizontal="left"/>
    </xf>
    <xf numFmtId="0" fontId="11" fillId="0" borderId="0" xfId="0" applyFont="1" applyAlignment="1">
      <alignment vertical="top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3" xfId="0" applyFont="1" applyBorder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wrapText="1"/>
    </xf>
    <xf numFmtId="164" fontId="0" fillId="0" borderId="1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1" fontId="1" fillId="0" borderId="1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" fontId="1" fillId="0" borderId="0" xfId="39" applyNumberFormat="1" applyAlignment="1">
      <alignment horizontal="center"/>
    </xf>
    <xf numFmtId="0" fontId="1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top"/>
    </xf>
    <xf numFmtId="1" fontId="1" fillId="0" borderId="0" xfId="39" applyNumberFormat="1" applyAlignment="1">
      <alignment horizontal="center"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2" fontId="0" fillId="0" borderId="14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1" fontId="1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1" xfId="0" applyFont="1" applyBorder="1" applyAlignment="1">
      <alignment horizontal="left" vertical="top"/>
    </xf>
    <xf numFmtId="0" fontId="2" fillId="0" borderId="11" xfId="0" applyFont="1" applyBorder="1" applyAlignment="1">
      <alignment horizontal="right"/>
    </xf>
    <xf numFmtId="0" fontId="4" fillId="0" borderId="11" xfId="0" applyFont="1" applyBorder="1" applyAlignment="1">
      <alignment vertical="top"/>
    </xf>
    <xf numFmtId="0" fontId="1" fillId="0" borderId="11" xfId="0" applyFont="1" applyBorder="1" applyAlignment="1">
      <alignment horizontal="center"/>
    </xf>
    <xf numFmtId="0" fontId="0" fillId="0" borderId="11" xfId="0" applyBorder="1"/>
    <xf numFmtId="1" fontId="12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0" fillId="0" borderId="11" xfId="0" applyNumberForma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9" fontId="1" fillId="0" borderId="13" xfId="39" applyBorder="1" applyAlignment="1">
      <alignment horizontal="center" vertical="center"/>
    </xf>
    <xf numFmtId="9" fontId="1" fillId="0" borderId="14" xfId="39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9" fontId="1" fillId="0" borderId="11" xfId="39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9" fillId="0" borderId="0" xfId="0" applyFont="1" applyAlignment="1">
      <alignment horizontal="center" vertical="top" wrapText="1"/>
    </xf>
    <xf numFmtId="0" fontId="32" fillId="0" borderId="0" xfId="0" applyFont="1" applyAlignment="1">
      <alignment vertical="top"/>
    </xf>
    <xf numFmtId="0" fontId="9" fillId="0" borderId="0" xfId="0" applyFont="1" applyAlignment="1">
      <alignment horizontal="left" vertical="top" wrapText="1"/>
    </xf>
    <xf numFmtId="0" fontId="9" fillId="0" borderId="0" xfId="0" applyFont="1"/>
    <xf numFmtId="0" fontId="9" fillId="0" borderId="0" xfId="0" applyFont="1" applyAlignment="1">
      <alignment vertical="top"/>
    </xf>
    <xf numFmtId="0" fontId="9" fillId="0" borderId="0" xfId="0" applyFont="1" applyAlignment="1">
      <alignment horizontal="center" vertical="top"/>
    </xf>
    <xf numFmtId="0" fontId="9" fillId="0" borderId="11" xfId="0" applyFont="1" applyBorder="1" applyAlignment="1">
      <alignment vertical="top"/>
    </xf>
    <xf numFmtId="0" fontId="32" fillId="0" borderId="11" xfId="0" applyFont="1" applyBorder="1" applyAlignment="1">
      <alignment vertical="top"/>
    </xf>
    <xf numFmtId="0" fontId="9" fillId="0" borderId="1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center"/>
    </xf>
    <xf numFmtId="0" fontId="9" fillId="0" borderId="12" xfId="0" applyFont="1" applyBorder="1" applyAlignment="1">
      <alignment horizontal="center" vertical="top"/>
    </xf>
    <xf numFmtId="0" fontId="9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9" fillId="24" borderId="18" xfId="0" applyFont="1" applyFill="1" applyBorder="1" applyAlignment="1">
      <alignment horizontal="center" vertical="center"/>
    </xf>
    <xf numFmtId="2" fontId="0" fillId="25" borderId="11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0" xfId="0" applyNumberFormat="1" applyFont="1" applyAlignment="1">
      <alignment horizontal="center"/>
    </xf>
    <xf numFmtId="2" fontId="1" fillId="0" borderId="17" xfId="0" applyNumberFormat="1" applyFont="1" applyBorder="1" applyAlignment="1">
      <alignment horizontal="center"/>
    </xf>
    <xf numFmtId="0" fontId="33" fillId="0" borderId="0" xfId="0" applyFont="1"/>
    <xf numFmtId="2" fontId="31" fillId="0" borderId="19" xfId="0" applyNumberFormat="1" applyFont="1" applyBorder="1" applyAlignment="1">
      <alignment horizontal="center" vertical="center"/>
    </xf>
    <xf numFmtId="0" fontId="34" fillId="0" borderId="0" xfId="0" applyFont="1"/>
    <xf numFmtId="2" fontId="1" fillId="26" borderId="11" xfId="0" applyNumberFormat="1" applyFont="1" applyFill="1" applyBorder="1" applyAlignment="1">
      <alignment horizontal="center" wrapText="1"/>
    </xf>
    <xf numFmtId="49" fontId="0" fillId="0" borderId="0" xfId="0" applyNumberFormat="1" applyAlignment="1">
      <alignment vertical="top"/>
    </xf>
    <xf numFmtId="0" fontId="9" fillId="0" borderId="15" xfId="0" applyFont="1" applyBorder="1" applyAlignment="1">
      <alignment horizontal="center" vertical="top"/>
    </xf>
    <xf numFmtId="0" fontId="9" fillId="0" borderId="20" xfId="0" applyFont="1" applyBorder="1" applyAlignment="1">
      <alignment horizontal="center" vertical="top"/>
    </xf>
    <xf numFmtId="0" fontId="9" fillId="0" borderId="21" xfId="0" applyFont="1" applyBorder="1" applyAlignment="1">
      <alignment vertical="top"/>
    </xf>
    <xf numFmtId="0" fontId="9" fillId="0" borderId="15" xfId="0" applyFont="1" applyBorder="1" applyAlignment="1">
      <alignment horizontal="center" vertical="top" wrapText="1"/>
    </xf>
    <xf numFmtId="0" fontId="9" fillId="0" borderId="13" xfId="0" applyFont="1" applyBorder="1" applyAlignment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2" fontId="31" fillId="25" borderId="13" xfId="0" applyNumberFormat="1" applyFont="1" applyFill="1" applyBorder="1" applyAlignment="1">
      <alignment horizontal="center" vertical="center"/>
    </xf>
    <xf numFmtId="164" fontId="31" fillId="25" borderId="13" xfId="0" applyNumberFormat="1" applyFont="1" applyFill="1" applyBorder="1" applyAlignment="1">
      <alignment horizontal="center" vertical="center"/>
    </xf>
    <xf numFmtId="3" fontId="31" fillId="0" borderId="19" xfId="0" applyNumberFormat="1" applyFont="1" applyBorder="1" applyAlignment="1">
      <alignment horizontal="center" vertical="center"/>
    </xf>
    <xf numFmtId="3" fontId="1" fillId="26" borderId="11" xfId="0" applyNumberFormat="1" applyFont="1" applyFill="1" applyBorder="1" applyAlignment="1">
      <alignment horizontal="center"/>
    </xf>
    <xf numFmtId="3" fontId="1" fillId="0" borderId="11" xfId="0" applyNumberFormat="1" applyFont="1" applyBorder="1" applyAlignment="1">
      <alignment horizontal="center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11" xfId="39" applyNumberFormat="1" applyBorder="1" applyAlignment="1">
      <alignment horizontal="center"/>
    </xf>
    <xf numFmtId="49" fontId="1" fillId="0" borderId="0" xfId="0" applyNumberFormat="1" applyFont="1" applyAlignment="1">
      <alignment vertical="top" wrapText="1" readingOrder="1"/>
    </xf>
    <xf numFmtId="3" fontId="31" fillId="25" borderId="13" xfId="0" applyNumberFormat="1" applyFont="1" applyFill="1" applyBorder="1" applyAlignment="1">
      <alignment horizontal="center" vertical="center"/>
    </xf>
    <xf numFmtId="0" fontId="35" fillId="0" borderId="0" xfId="0" applyFont="1"/>
    <xf numFmtId="0" fontId="0" fillId="25" borderId="0" xfId="0" applyFill="1" applyAlignment="1">
      <alignment horizontal="center"/>
    </xf>
    <xf numFmtId="0" fontId="0" fillId="26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/>
    </xf>
    <xf numFmtId="0" fontId="0" fillId="0" borderId="12" xfId="0" applyBorder="1" applyAlignment="1">
      <alignment horizontal="center"/>
    </xf>
    <xf numFmtId="0" fontId="39" fillId="0" borderId="12" xfId="0" applyFont="1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24" xfId="0" applyBorder="1" applyAlignment="1">
      <alignment horizontal="center"/>
    </xf>
    <xf numFmtId="0" fontId="0" fillId="0" borderId="13" xfId="0" applyBorder="1" applyAlignment="1">
      <alignment horizontal="center"/>
    </xf>
    <xf numFmtId="0" fontId="39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center"/>
    </xf>
    <xf numFmtId="0" fontId="0" fillId="0" borderId="13" xfId="0" applyBorder="1"/>
    <xf numFmtId="0" fontId="31" fillId="25" borderId="14" xfId="0" applyFont="1" applyFill="1" applyBorder="1" applyAlignment="1">
      <alignment horizontal="center" vertical="center"/>
    </xf>
    <xf numFmtId="2" fontId="31" fillId="25" borderId="19" xfId="0" applyNumberFormat="1" applyFont="1" applyFill="1" applyBorder="1" applyAlignment="1">
      <alignment horizontal="center" vertical="center"/>
    </xf>
    <xf numFmtId="166" fontId="31" fillId="0" borderId="19" xfId="0" applyNumberFormat="1" applyFont="1" applyBorder="1" applyAlignment="1">
      <alignment horizontal="center" vertical="center"/>
    </xf>
    <xf numFmtId="164" fontId="31" fillId="25" borderId="19" xfId="0" applyNumberFormat="1" applyFont="1" applyFill="1" applyBorder="1" applyAlignment="1">
      <alignment horizontal="center" vertical="center"/>
    </xf>
    <xf numFmtId="1" fontId="31" fillId="0" borderId="19" xfId="0" applyNumberFormat="1" applyFont="1" applyBorder="1" applyAlignment="1">
      <alignment horizontal="center" vertical="center"/>
    </xf>
    <xf numFmtId="165" fontId="31" fillId="0" borderId="19" xfId="0" applyNumberFormat="1" applyFont="1" applyBorder="1" applyAlignment="1">
      <alignment horizontal="center" vertical="center"/>
    </xf>
    <xf numFmtId="1" fontId="31" fillId="25" borderId="19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6" fontId="31" fillId="0" borderId="0" xfId="0" applyNumberFormat="1" applyFont="1" applyAlignment="1">
      <alignment horizontal="center" vertical="center"/>
    </xf>
    <xf numFmtId="3" fontId="31" fillId="0" borderId="0" xfId="0" applyNumberFormat="1" applyFont="1" applyAlignment="1">
      <alignment horizontal="center" vertical="center"/>
    </xf>
    <xf numFmtId="0" fontId="40" fillId="0" borderId="0" xfId="0" applyFont="1" applyAlignment="1">
      <alignment horizontal="left"/>
    </xf>
    <xf numFmtId="0" fontId="0" fillId="0" borderId="0" xfId="0" applyAlignment="1">
      <alignment horizontal="left"/>
    </xf>
    <xf numFmtId="3" fontId="31" fillId="0" borderId="14" xfId="0" applyNumberFormat="1" applyFont="1" applyBorder="1" applyAlignment="1">
      <alignment horizontal="center" vertical="center"/>
    </xf>
    <xf numFmtId="0" fontId="31" fillId="0" borderId="19" xfId="0" applyFont="1" applyBorder="1" applyAlignment="1">
      <alignment vertical="center" wrapText="1"/>
    </xf>
    <xf numFmtId="0" fontId="0" fillId="27" borderId="0" xfId="0" applyFill="1"/>
    <xf numFmtId="0" fontId="4" fillId="0" borderId="25" xfId="0" applyFont="1" applyBorder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0" fontId="4" fillId="0" borderId="20" xfId="0" applyFont="1" applyBorder="1" applyAlignment="1">
      <alignment vertical="center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2" fontId="1" fillId="25" borderId="19" xfId="0" applyNumberFormat="1" applyFont="1" applyFill="1" applyBorder="1" applyAlignment="1">
      <alignment horizontal="center" vertical="center"/>
    </xf>
    <xf numFmtId="9" fontId="1" fillId="0" borderId="19" xfId="39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2" fontId="1" fillId="25" borderId="15" xfId="0" applyNumberFormat="1" applyFont="1" applyFill="1" applyBorder="1" applyAlignment="1">
      <alignment horizontal="center" vertical="center"/>
    </xf>
    <xf numFmtId="9" fontId="1" fillId="0" borderId="15" xfId="39" applyBorder="1" applyAlignment="1">
      <alignment horizontal="center" vertical="center"/>
    </xf>
    <xf numFmtId="9" fontId="1" fillId="0" borderId="22" xfId="39" applyBorder="1" applyAlignment="1">
      <alignment horizontal="center" vertical="center"/>
    </xf>
    <xf numFmtId="3" fontId="1" fillId="0" borderId="22" xfId="0" applyNumberFormat="1" applyFont="1" applyBorder="1" applyAlignment="1">
      <alignment horizontal="center" vertical="center" wrapText="1"/>
    </xf>
    <xf numFmtId="0" fontId="2" fillId="0" borderId="20" xfId="0" applyFont="1" applyBorder="1" applyAlignment="1">
      <alignment horizontal="left" vertical="center"/>
    </xf>
    <xf numFmtId="2" fontId="1" fillId="0" borderId="11" xfId="0" applyNumberFormat="1" applyFont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1" fillId="0" borderId="15" xfId="0" applyFont="1" applyBorder="1" applyAlignment="1">
      <alignment horizontal="center" vertical="center"/>
    </xf>
    <xf numFmtId="0" fontId="0" fillId="0" borderId="23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1" fontId="1" fillId="0" borderId="11" xfId="0" applyNumberFormat="1" applyFont="1" applyBorder="1" applyAlignment="1">
      <alignment horizontal="center" vertical="center"/>
    </xf>
    <xf numFmtId="1" fontId="1" fillId="25" borderId="11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>
      <alignment horizontal="right" vertical="center"/>
    </xf>
    <xf numFmtId="1" fontId="1" fillId="0" borderId="17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 wrapText="1"/>
    </xf>
    <xf numFmtId="2" fontId="1" fillId="25" borderId="13" xfId="0" applyNumberFormat="1" applyFont="1" applyFill="1" applyBorder="1" applyAlignment="1">
      <alignment horizontal="center" vertical="center"/>
    </xf>
    <xf numFmtId="3" fontId="1" fillId="0" borderId="13" xfId="0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1" fillId="25" borderId="22" xfId="0" applyNumberFormat="1" applyFont="1" applyFill="1" applyBorder="1" applyAlignment="1">
      <alignment horizontal="center" vertical="center" wrapText="1"/>
    </xf>
    <xf numFmtId="0" fontId="0" fillId="25" borderId="11" xfId="0" applyFill="1" applyBorder="1"/>
    <xf numFmtId="0" fontId="4" fillId="0" borderId="0" xfId="0" applyFont="1" applyAlignment="1">
      <alignment horizontal="right"/>
    </xf>
    <xf numFmtId="3" fontId="0" fillId="0" borderId="14" xfId="0" applyNumberFormat="1" applyBorder="1" applyAlignment="1">
      <alignment horizontal="center"/>
    </xf>
    <xf numFmtId="3" fontId="0" fillId="0" borderId="0" xfId="0" applyNumberFormat="1" applyAlignment="1">
      <alignment horizontal="center"/>
    </xf>
    <xf numFmtId="3" fontId="0" fillId="26" borderId="14" xfId="0" applyNumberFormat="1" applyFill="1" applyBorder="1" applyAlignment="1">
      <alignment horizontal="center"/>
    </xf>
    <xf numFmtId="167" fontId="0" fillId="26" borderId="11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4" xfId="0" applyNumberFormat="1" applyFont="1" applyBorder="1" applyAlignment="1">
      <alignment horizontal="center"/>
    </xf>
    <xf numFmtId="164" fontId="1" fillId="0" borderId="11" xfId="0" applyNumberFormat="1" applyFont="1" applyBorder="1" applyAlignment="1">
      <alignment horizontal="center"/>
    </xf>
    <xf numFmtId="0" fontId="1" fillId="0" borderId="13" xfId="43" applyBorder="1" applyAlignment="1">
      <alignment horizontal="center" vertical="center"/>
    </xf>
    <xf numFmtId="0" fontId="37" fillId="0" borderId="19" xfId="43" applyFont="1" applyBorder="1" applyAlignment="1">
      <alignment horizontal="center" vertical="center"/>
    </xf>
    <xf numFmtId="0" fontId="1" fillId="0" borderId="0" xfId="43" applyAlignment="1">
      <alignment vertical="center"/>
    </xf>
    <xf numFmtId="0" fontId="1" fillId="0" borderId="22" xfId="43" applyBorder="1" applyAlignment="1">
      <alignment horizontal="center"/>
    </xf>
    <xf numFmtId="0" fontId="1" fillId="0" borderId="12" xfId="43" applyBorder="1" applyAlignment="1">
      <alignment horizontal="center"/>
    </xf>
    <xf numFmtId="0" fontId="1" fillId="0" borderId="0" xfId="43"/>
    <xf numFmtId="0" fontId="1" fillId="0" borderId="23" xfId="43" applyBorder="1" applyAlignment="1">
      <alignment horizontal="center"/>
    </xf>
    <xf numFmtId="0" fontId="1" fillId="0" borderId="15" xfId="43" applyBorder="1" applyAlignment="1">
      <alignment horizontal="center"/>
    </xf>
    <xf numFmtId="0" fontId="1" fillId="0" borderId="24" xfId="43" applyBorder="1" applyAlignment="1">
      <alignment horizontal="center"/>
    </xf>
    <xf numFmtId="0" fontId="1" fillId="0" borderId="13" xfId="43" applyBorder="1" applyAlignment="1">
      <alignment horizontal="center"/>
    </xf>
    <xf numFmtId="0" fontId="1" fillId="25" borderId="14" xfId="43" applyFill="1" applyBorder="1" applyAlignment="1">
      <alignment horizontal="center" vertical="center"/>
    </xf>
    <xf numFmtId="3" fontId="1" fillId="25" borderId="19" xfId="43" applyNumberFormat="1" applyFill="1" applyBorder="1" applyAlignment="1">
      <alignment horizontal="center" vertical="center"/>
    </xf>
    <xf numFmtId="2" fontId="1" fillId="27" borderId="19" xfId="43" applyNumberFormat="1" applyFill="1" applyBorder="1" applyAlignment="1">
      <alignment horizontal="center" vertical="center"/>
    </xf>
    <xf numFmtId="2" fontId="1" fillId="0" borderId="19" xfId="43" applyNumberFormat="1" applyBorder="1" applyAlignment="1">
      <alignment horizontal="center" vertical="center"/>
    </xf>
    <xf numFmtId="164" fontId="1" fillId="27" borderId="19" xfId="43" applyNumberFormat="1" applyFill="1" applyBorder="1" applyAlignment="1">
      <alignment horizontal="center" vertical="center"/>
    </xf>
    <xf numFmtId="1" fontId="1" fillId="0" borderId="19" xfId="43" applyNumberFormat="1" applyBorder="1" applyAlignment="1">
      <alignment horizontal="center" vertical="center"/>
    </xf>
    <xf numFmtId="1" fontId="1" fillId="25" borderId="19" xfId="43" applyNumberFormat="1" applyFill="1" applyBorder="1" applyAlignment="1">
      <alignment horizontal="center" vertical="center"/>
    </xf>
    <xf numFmtId="165" fontId="1" fillId="0" borderId="19" xfId="43" applyNumberFormat="1" applyBorder="1" applyAlignment="1">
      <alignment horizontal="center" vertical="center"/>
    </xf>
    <xf numFmtId="165" fontId="1" fillId="25" borderId="19" xfId="43" applyNumberFormat="1" applyFill="1" applyBorder="1" applyAlignment="1">
      <alignment horizontal="center" vertical="center"/>
    </xf>
    <xf numFmtId="0" fontId="1" fillId="0" borderId="0" xfId="43" applyAlignment="1">
      <alignment horizontal="center" vertical="center"/>
    </xf>
    <xf numFmtId="3" fontId="1" fillId="0" borderId="0" xfId="43" applyNumberFormat="1" applyAlignment="1">
      <alignment horizontal="center" vertical="center"/>
    </xf>
    <xf numFmtId="0" fontId="1" fillId="0" borderId="0" xfId="43" applyAlignment="1">
      <alignment horizontal="center"/>
    </xf>
    <xf numFmtId="0" fontId="40" fillId="0" borderId="0" xfId="43" applyFont="1" applyAlignment="1">
      <alignment horizontal="left"/>
    </xf>
    <xf numFmtId="0" fontId="1" fillId="0" borderId="0" xfId="43" applyAlignment="1">
      <alignment horizontal="left" vertical="center"/>
    </xf>
    <xf numFmtId="0" fontId="1" fillId="0" borderId="0" xfId="43" applyAlignment="1">
      <alignment horizontal="left"/>
    </xf>
    <xf numFmtId="0" fontId="1" fillId="0" borderId="22" xfId="43" applyBorder="1" applyAlignment="1">
      <alignment horizontal="center" vertical="center"/>
    </xf>
    <xf numFmtId="0" fontId="1" fillId="0" borderId="12" xfId="43" applyBorder="1" applyAlignment="1">
      <alignment horizontal="center" vertical="center"/>
    </xf>
    <xf numFmtId="0" fontId="1" fillId="0" borderId="23" xfId="43" applyBorder="1" applyAlignment="1">
      <alignment horizontal="center" vertical="center"/>
    </xf>
    <xf numFmtId="0" fontId="1" fillId="0" borderId="15" xfId="43" applyBorder="1" applyAlignment="1">
      <alignment horizontal="center" vertical="center"/>
    </xf>
    <xf numFmtId="0" fontId="1" fillId="0" borderId="24" xfId="43" applyBorder="1" applyAlignment="1">
      <alignment horizontal="center" vertical="center"/>
    </xf>
    <xf numFmtId="2" fontId="1" fillId="25" borderId="19" xfId="43" applyNumberFormat="1" applyFill="1" applyBorder="1" applyAlignment="1">
      <alignment horizontal="center" vertical="center"/>
    </xf>
    <xf numFmtId="2" fontId="1" fillId="29" borderId="19" xfId="43" applyNumberFormat="1" applyFill="1" applyBorder="1" applyAlignment="1">
      <alignment horizontal="center" vertical="center"/>
    </xf>
    <xf numFmtId="4" fontId="1" fillId="0" borderId="19" xfId="43" applyNumberFormat="1" applyBorder="1" applyAlignment="1">
      <alignment horizontal="center" vertical="center"/>
    </xf>
    <xf numFmtId="165" fontId="1" fillId="29" borderId="19" xfId="43" applyNumberFormat="1" applyFill="1" applyBorder="1" applyAlignment="1">
      <alignment horizontal="center" vertical="center"/>
    </xf>
    <xf numFmtId="166" fontId="1" fillId="0" borderId="19" xfId="43" applyNumberFormat="1" applyBorder="1" applyAlignment="1">
      <alignment horizontal="center" vertical="center"/>
    </xf>
    <xf numFmtId="2" fontId="1" fillId="0" borderId="0" xfId="43" applyNumberFormat="1" applyAlignment="1">
      <alignment horizontal="center" vertical="center"/>
    </xf>
    <xf numFmtId="166" fontId="1" fillId="0" borderId="0" xfId="43" applyNumberFormat="1" applyAlignment="1">
      <alignment horizontal="center" vertical="center"/>
    </xf>
    <xf numFmtId="0" fontId="42" fillId="0" borderId="0" xfId="0" applyFont="1"/>
    <xf numFmtId="0" fontId="43" fillId="0" borderId="0" xfId="43" applyFont="1" applyAlignment="1">
      <alignment horizontal="left" vertical="center" wrapText="1"/>
    </xf>
    <xf numFmtId="2" fontId="1" fillId="25" borderId="28" xfId="43" applyNumberFormat="1" applyFill="1" applyBorder="1" applyAlignment="1">
      <alignment horizontal="center" vertical="center"/>
    </xf>
    <xf numFmtId="0" fontId="43" fillId="0" borderId="29" xfId="43" applyFont="1" applyBorder="1" applyAlignment="1">
      <alignment vertical="center" wrapText="1"/>
    </xf>
    <xf numFmtId="0" fontId="43" fillId="0" borderId="17" xfId="43" applyFont="1" applyBorder="1" applyAlignment="1">
      <alignment vertical="center" wrapText="1"/>
    </xf>
    <xf numFmtId="2" fontId="43" fillId="0" borderId="30" xfId="43" applyNumberFormat="1" applyFont="1" applyBorder="1" applyAlignment="1">
      <alignment horizontal="right" vertical="center" wrapText="1"/>
    </xf>
    <xf numFmtId="0" fontId="43" fillId="0" borderId="29" xfId="43" applyFont="1" applyBorder="1" applyAlignment="1">
      <alignment horizontal="left" vertical="center" wrapText="1"/>
    </xf>
    <xf numFmtId="0" fontId="43" fillId="0" borderId="19" xfId="43" applyFont="1" applyBorder="1" applyAlignment="1">
      <alignment horizontal="left" vertical="center" wrapText="1"/>
    </xf>
    <xf numFmtId="2" fontId="1" fillId="25" borderId="31" xfId="43" applyNumberFormat="1" applyFill="1" applyBorder="1" applyAlignment="1">
      <alignment horizontal="center" vertical="center"/>
    </xf>
    <xf numFmtId="0" fontId="43" fillId="0" borderId="32" xfId="43" applyFont="1" applyBorder="1" applyAlignment="1">
      <alignment vertical="center" wrapText="1"/>
    </xf>
    <xf numFmtId="0" fontId="43" fillId="0" borderId="10" xfId="43" applyFont="1" applyBorder="1" applyAlignment="1">
      <alignment vertical="center" wrapText="1"/>
    </xf>
    <xf numFmtId="2" fontId="43" fillId="0" borderId="33" xfId="43" applyNumberFormat="1" applyFont="1" applyBorder="1" applyAlignment="1">
      <alignment horizontal="right" vertical="center" wrapText="1"/>
    </xf>
    <xf numFmtId="2" fontId="44" fillId="0" borderId="36" xfId="43" applyNumberFormat="1" applyFont="1" applyBorder="1" applyAlignment="1">
      <alignment horizontal="right" vertical="center" wrapText="1"/>
    </xf>
    <xf numFmtId="49" fontId="1" fillId="25" borderId="11" xfId="0" applyNumberFormat="1" applyFont="1" applyFill="1" applyBorder="1" applyAlignment="1">
      <alignment vertical="top" wrapText="1"/>
    </xf>
    <xf numFmtId="49" fontId="1" fillId="25" borderId="11" xfId="0" applyNumberFormat="1" applyFont="1" applyFill="1" applyBorder="1" applyAlignment="1">
      <alignment horizontal="left" vertical="top" wrapText="1" readingOrder="1"/>
    </xf>
    <xf numFmtId="0" fontId="1" fillId="25" borderId="11" xfId="0" applyFont="1" applyFill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1" fillId="25" borderId="16" xfId="0" applyFont="1" applyFill="1" applyBorder="1" applyAlignment="1">
      <alignment horizontal="left" vertical="center"/>
    </xf>
    <xf numFmtId="0" fontId="31" fillId="25" borderId="17" xfId="0" applyFont="1" applyFill="1" applyBorder="1" applyAlignment="1">
      <alignment horizontal="left" vertical="center"/>
    </xf>
    <xf numFmtId="0" fontId="31" fillId="25" borderId="19" xfId="0" applyFont="1" applyFill="1" applyBorder="1" applyAlignment="1">
      <alignment horizontal="left" vertical="center"/>
    </xf>
    <xf numFmtId="49" fontId="4" fillId="26" borderId="11" xfId="0" applyNumberFormat="1" applyFont="1" applyFill="1" applyBorder="1" applyAlignment="1">
      <alignment horizontal="left" vertical="top"/>
    </xf>
    <xf numFmtId="0" fontId="9" fillId="0" borderId="16" xfId="0" applyFont="1" applyBorder="1" applyAlignment="1">
      <alignment horizontal="center" vertical="top"/>
    </xf>
    <xf numFmtId="0" fontId="9" fillId="0" borderId="17" xfId="0" applyFont="1" applyBorder="1" applyAlignment="1">
      <alignment horizontal="center" vertical="top"/>
    </xf>
    <xf numFmtId="0" fontId="9" fillId="0" borderId="19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0" fontId="36" fillId="28" borderId="0" xfId="0" applyFont="1" applyFill="1" applyAlignment="1">
      <alignment horizontal="center"/>
    </xf>
    <xf numFmtId="0" fontId="2" fillId="0" borderId="20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25" borderId="16" xfId="0" applyFont="1" applyFill="1" applyBorder="1" applyAlignment="1">
      <alignment horizontal="left" vertical="center"/>
    </xf>
    <xf numFmtId="0" fontId="4" fillId="25" borderId="17" xfId="0" applyFont="1" applyFill="1" applyBorder="1" applyAlignment="1">
      <alignment horizontal="left" vertical="center"/>
    </xf>
    <xf numFmtId="0" fontId="4" fillId="25" borderId="19" xfId="0" applyFont="1" applyFill="1" applyBorder="1" applyAlignment="1">
      <alignment horizontal="left" vertical="center"/>
    </xf>
    <xf numFmtId="0" fontId="4" fillId="25" borderId="16" xfId="0" applyFont="1" applyFill="1" applyBorder="1" applyAlignment="1">
      <alignment horizontal="left" vertical="center" wrapText="1"/>
    </xf>
    <xf numFmtId="0" fontId="4" fillId="25" borderId="17" xfId="0" applyFont="1" applyFill="1" applyBorder="1" applyAlignment="1">
      <alignment horizontal="left" vertical="center" wrapText="1"/>
    </xf>
    <xf numFmtId="0" fontId="4" fillId="25" borderId="19" xfId="0" applyFont="1" applyFill="1" applyBorder="1" applyAlignment="1">
      <alignment horizontal="left" vertical="center" wrapText="1"/>
    </xf>
    <xf numFmtId="49" fontId="4" fillId="26" borderId="0" xfId="0" applyNumberFormat="1" applyFont="1" applyFill="1" applyAlignment="1">
      <alignment horizontal="left" vertical="top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0" fontId="43" fillId="0" borderId="0" xfId="43" applyFont="1" applyAlignment="1">
      <alignment horizontal="left" vertical="center" wrapText="1"/>
    </xf>
    <xf numFmtId="0" fontId="44" fillId="0" borderId="26" xfId="43" applyFont="1" applyBorder="1" applyAlignment="1">
      <alignment horizontal="left" vertical="center" wrapText="1"/>
    </xf>
    <xf numFmtId="0" fontId="44" fillId="0" borderId="27" xfId="43" applyFont="1" applyBorder="1" applyAlignment="1">
      <alignment horizontal="left" vertical="center" wrapText="1"/>
    </xf>
    <xf numFmtId="0" fontId="44" fillId="0" borderId="34" xfId="43" applyFont="1" applyBorder="1" applyAlignment="1">
      <alignment horizontal="left" vertical="center" wrapText="1"/>
    </xf>
    <xf numFmtId="0" fontId="44" fillId="0" borderId="35" xfId="43" applyFont="1" applyBorder="1" applyAlignment="1">
      <alignment horizontal="left" vertical="center" wrapText="1"/>
    </xf>
    <xf numFmtId="0" fontId="37" fillId="0" borderId="16" xfId="43" applyFont="1" applyBorder="1" applyAlignment="1">
      <alignment horizontal="center" vertical="center"/>
    </xf>
    <xf numFmtId="0" fontId="37" fillId="0" borderId="17" xfId="43" applyFont="1" applyBorder="1" applyAlignment="1">
      <alignment horizontal="center" vertical="center"/>
    </xf>
    <xf numFmtId="0" fontId="37" fillId="0" borderId="19" xfId="43" applyFont="1" applyBorder="1" applyAlignment="1">
      <alignment horizontal="center" vertical="center"/>
    </xf>
    <xf numFmtId="0" fontId="1" fillId="0" borderId="0" xfId="43" applyAlignment="1">
      <alignment horizontal="left" vertical="center"/>
    </xf>
    <xf numFmtId="0" fontId="1" fillId="0" borderId="22" xfId="43" applyBorder="1" applyAlignment="1">
      <alignment horizontal="center" vertical="center"/>
    </xf>
    <xf numFmtId="0" fontId="1" fillId="0" borderId="23" xfId="43" applyBorder="1" applyAlignment="1">
      <alignment horizontal="center" vertical="center"/>
    </xf>
    <xf numFmtId="0" fontId="1" fillId="0" borderId="24" xfId="43" applyBorder="1" applyAlignment="1">
      <alignment horizontal="center" vertical="center"/>
    </xf>
    <xf numFmtId="2" fontId="1" fillId="0" borderId="22" xfId="43" applyNumberFormat="1" applyBorder="1" applyAlignment="1">
      <alignment horizontal="center" vertical="center"/>
    </xf>
    <xf numFmtId="2" fontId="1" fillId="0" borderId="23" xfId="43" applyNumberFormat="1" applyBorder="1" applyAlignment="1">
      <alignment horizontal="center" vertical="center"/>
    </xf>
    <xf numFmtId="2" fontId="1" fillId="0" borderId="24" xfId="43" applyNumberFormat="1" applyBorder="1" applyAlignment="1">
      <alignment horizontal="center" vertical="center"/>
    </xf>
    <xf numFmtId="1" fontId="1" fillId="0" borderId="22" xfId="43" applyNumberFormat="1" applyBorder="1" applyAlignment="1">
      <alignment horizontal="center" vertical="center"/>
    </xf>
    <xf numFmtId="1" fontId="1" fillId="0" borderId="23" xfId="43" applyNumberFormat="1" applyBorder="1" applyAlignment="1">
      <alignment horizontal="center" vertical="center"/>
    </xf>
    <xf numFmtId="1" fontId="1" fillId="0" borderId="24" xfId="43" applyNumberFormat="1" applyBorder="1" applyAlignment="1">
      <alignment horizontal="center" vertical="center"/>
    </xf>
    <xf numFmtId="0" fontId="1" fillId="0" borderId="25" xfId="43" applyBorder="1" applyAlignment="1">
      <alignment horizontal="center" vertical="center"/>
    </xf>
    <xf numFmtId="0" fontId="1" fillId="0" borderId="12" xfId="43" applyBorder="1" applyAlignment="1">
      <alignment horizontal="center" vertical="center"/>
    </xf>
    <xf numFmtId="0" fontId="1" fillId="0" borderId="20" xfId="43" applyBorder="1" applyAlignment="1">
      <alignment horizontal="center" vertical="center"/>
    </xf>
    <xf numFmtId="0" fontId="1" fillId="0" borderId="15" xfId="43" applyBorder="1" applyAlignment="1">
      <alignment horizontal="center" vertical="center"/>
    </xf>
    <xf numFmtId="0" fontId="1" fillId="0" borderId="21" xfId="43" applyBorder="1" applyAlignment="1">
      <alignment horizontal="center" vertical="center"/>
    </xf>
    <xf numFmtId="0" fontId="1" fillId="0" borderId="13" xfId="43" applyBorder="1" applyAlignment="1">
      <alignment horizontal="center" vertical="center"/>
    </xf>
    <xf numFmtId="0" fontId="1" fillId="25" borderId="22" xfId="43" applyFill="1" applyBorder="1" applyAlignment="1">
      <alignment horizontal="center" vertical="center"/>
    </xf>
    <xf numFmtId="0" fontId="1" fillId="25" borderId="23" xfId="43" applyFill="1" applyBorder="1" applyAlignment="1">
      <alignment horizontal="center" vertical="center"/>
    </xf>
    <xf numFmtId="0" fontId="1" fillId="25" borderId="24" xfId="43" applyFill="1" applyBorder="1" applyAlignment="1">
      <alignment horizontal="center" vertical="center"/>
    </xf>
    <xf numFmtId="2" fontId="1" fillId="25" borderId="22" xfId="43" applyNumberFormat="1" applyFill="1" applyBorder="1" applyAlignment="1">
      <alignment horizontal="center" vertical="center"/>
    </xf>
    <xf numFmtId="2" fontId="1" fillId="25" borderId="23" xfId="43" applyNumberFormat="1" applyFill="1" applyBorder="1" applyAlignment="1">
      <alignment horizontal="center" vertical="center"/>
    </xf>
    <xf numFmtId="2" fontId="1" fillId="25" borderId="24" xfId="43" applyNumberFormat="1" applyFill="1" applyBorder="1" applyAlignment="1">
      <alignment horizontal="center" vertical="center"/>
    </xf>
    <xf numFmtId="1" fontId="1" fillId="29" borderId="22" xfId="43" applyNumberFormat="1" applyFill="1" applyBorder="1" applyAlignment="1">
      <alignment horizontal="center" vertical="center"/>
    </xf>
    <xf numFmtId="1" fontId="1" fillId="29" borderId="23" xfId="43" applyNumberFormat="1" applyFill="1" applyBorder="1" applyAlignment="1">
      <alignment horizontal="center" vertical="center"/>
    </xf>
    <xf numFmtId="1" fontId="1" fillId="29" borderId="24" xfId="43" applyNumberFormat="1" applyFill="1" applyBorder="1" applyAlignment="1">
      <alignment horizontal="center" vertical="center"/>
    </xf>
    <xf numFmtId="1" fontId="1" fillId="25" borderId="22" xfId="43" applyNumberFormat="1" applyFill="1" applyBorder="1" applyAlignment="1">
      <alignment horizontal="center" vertical="center"/>
    </xf>
    <xf numFmtId="1" fontId="1" fillId="25" borderId="23" xfId="43" applyNumberFormat="1" applyFill="1" applyBorder="1" applyAlignment="1">
      <alignment horizontal="center" vertical="center"/>
    </xf>
    <xf numFmtId="1" fontId="1" fillId="25" borderId="24" xfId="43" applyNumberForma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 xr:uid="{00000000-0005-0000-0000-000025000000}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7</xdr:row>
          <xdr:rowOff>137160</xdr:rowOff>
        </xdr:from>
        <xdr:to>
          <xdr:col>2</xdr:col>
          <xdr:colOff>594360</xdr:colOff>
          <xdr:row>9</xdr:row>
          <xdr:rowOff>30480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952EC9B2-1425-4ED8-BB93-558060CD530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617220</xdr:colOff>
          <xdr:row>7</xdr:row>
          <xdr:rowOff>137160</xdr:rowOff>
        </xdr:from>
        <xdr:to>
          <xdr:col>3</xdr:col>
          <xdr:colOff>594360</xdr:colOff>
          <xdr:row>9</xdr:row>
          <xdr:rowOff>30480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5502898D-BC82-46AA-8633-F1A702210E2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9</xdr:row>
          <xdr:rowOff>137160</xdr:rowOff>
        </xdr:from>
        <xdr:to>
          <xdr:col>2</xdr:col>
          <xdr:colOff>601980</xdr:colOff>
          <xdr:row>11</xdr:row>
          <xdr:rowOff>30480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7E8B47C9-1C2C-4F05-9BB0-B8DB97F44A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129540</xdr:rowOff>
        </xdr:from>
        <xdr:to>
          <xdr:col>3</xdr:col>
          <xdr:colOff>609600</xdr:colOff>
          <xdr:row>11</xdr:row>
          <xdr:rowOff>22860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89CB00B5-1578-44D4-8492-67475E926B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9</xdr:row>
          <xdr:rowOff>137160</xdr:rowOff>
        </xdr:from>
        <xdr:to>
          <xdr:col>4</xdr:col>
          <xdr:colOff>617220</xdr:colOff>
          <xdr:row>11</xdr:row>
          <xdr:rowOff>30480</xdr:rowOff>
        </xdr:to>
        <xdr:sp macro="" textlink="">
          <xdr:nvSpPr>
            <xdr:cNvPr id="10245" name="Check Box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B1EF3ECF-04E7-4340-8F4D-B83B76DE9B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</xdr:colOff>
          <xdr:row>9</xdr:row>
          <xdr:rowOff>137160</xdr:rowOff>
        </xdr:from>
        <xdr:to>
          <xdr:col>5</xdr:col>
          <xdr:colOff>617220</xdr:colOff>
          <xdr:row>11</xdr:row>
          <xdr:rowOff>30480</xdr:rowOff>
        </xdr:to>
        <xdr:sp macro="" textlink="">
          <xdr:nvSpPr>
            <xdr:cNvPr id="10246" name="Check Box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9260AEAB-56E9-448F-B186-E8215FB03EF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III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137160</xdr:rowOff>
        </xdr:from>
        <xdr:to>
          <xdr:col>8</xdr:col>
          <xdr:colOff>571500</xdr:colOff>
          <xdr:row>11</xdr:row>
          <xdr:rowOff>30480</xdr:rowOff>
        </xdr:to>
        <xdr:sp macro="" textlink="">
          <xdr:nvSpPr>
            <xdr:cNvPr id="10247" name="Check Box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CCF95350-44CB-4D00-8F07-68A4FD207B4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EXTRA WIDTH FOR STEEP SLOPES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11</xdr:row>
          <xdr:rowOff>137160</xdr:rowOff>
        </xdr:from>
        <xdr:to>
          <xdr:col>2</xdr:col>
          <xdr:colOff>601980</xdr:colOff>
          <xdr:row>13</xdr:row>
          <xdr:rowOff>30480</xdr:rowOff>
        </xdr:to>
        <xdr:sp macro="" textlink="">
          <xdr:nvSpPr>
            <xdr:cNvPr id="10248" name="Check Box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36189E96-BF13-4359-B32D-B293C28B19E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</xdr:colOff>
          <xdr:row>11</xdr:row>
          <xdr:rowOff>137160</xdr:rowOff>
        </xdr:from>
        <xdr:to>
          <xdr:col>8</xdr:col>
          <xdr:colOff>38100</xdr:colOff>
          <xdr:row>13</xdr:row>
          <xdr:rowOff>30480</xdr:rowOff>
        </xdr:to>
        <xdr:sp macro="" textlink="">
          <xdr:nvSpPr>
            <xdr:cNvPr id="10249" name="Check Box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49952382-C04B-460F-A252-A8770612ED0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(LIMITED STREAM ASSESSMENT REQUIRED)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137160</xdr:rowOff>
        </xdr:from>
        <xdr:to>
          <xdr:col>3</xdr:col>
          <xdr:colOff>609600</xdr:colOff>
          <xdr:row>13</xdr:row>
          <xdr:rowOff>30480</xdr:rowOff>
        </xdr:to>
        <xdr:sp macro="" textlink="">
          <xdr:nvSpPr>
            <xdr:cNvPr id="10250" name="Check Box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8811FED-A32B-4CDD-94DA-AED8DE75A34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13</xdr:row>
          <xdr:rowOff>137160</xdr:rowOff>
        </xdr:from>
        <xdr:to>
          <xdr:col>2</xdr:col>
          <xdr:colOff>601980</xdr:colOff>
          <xdr:row>15</xdr:row>
          <xdr:rowOff>30480</xdr:rowOff>
        </xdr:to>
        <xdr:sp macro="" textlink="">
          <xdr:nvSpPr>
            <xdr:cNvPr id="10251" name="Check Box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E0F7087F-E417-4232-AD46-B3E80D7B0B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13</xdr:row>
          <xdr:rowOff>137160</xdr:rowOff>
        </xdr:from>
        <xdr:to>
          <xdr:col>7</xdr:col>
          <xdr:colOff>38100</xdr:colOff>
          <xdr:row>15</xdr:row>
          <xdr:rowOff>30480</xdr:rowOff>
        </xdr:to>
        <xdr:sp macro="" textlink="">
          <xdr:nvSpPr>
            <xdr:cNvPr id="10252" name="Check Box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D7192ED5-6309-471C-A0B7-0BA86C3F1ED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(SEE ADDITIONAL REQUIREMENTS)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15</xdr:row>
          <xdr:rowOff>137160</xdr:rowOff>
        </xdr:from>
        <xdr:to>
          <xdr:col>2</xdr:col>
          <xdr:colOff>601980</xdr:colOff>
          <xdr:row>17</xdr:row>
          <xdr:rowOff>30480</xdr:rowOff>
        </xdr:to>
        <xdr:sp macro="" textlink="">
          <xdr:nvSpPr>
            <xdr:cNvPr id="10253" name="Check Box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99BE0F2-5BC7-4E4E-A313-5D05A3B9C0A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7620</xdr:colOff>
          <xdr:row>15</xdr:row>
          <xdr:rowOff>137160</xdr:rowOff>
        </xdr:from>
        <xdr:to>
          <xdr:col>7</xdr:col>
          <xdr:colOff>38100</xdr:colOff>
          <xdr:row>17</xdr:row>
          <xdr:rowOff>30480</xdr:rowOff>
        </xdr:to>
        <xdr:sp macro="" textlink="">
          <xdr:nvSpPr>
            <xdr:cNvPr id="10254" name="Check Box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39354E2C-538B-4C6D-B6FE-5EC73097D31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(SEE ADDITIONAL REQUIREMENTS)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160020</xdr:colOff>
          <xdr:row>30</xdr:row>
          <xdr:rowOff>160020</xdr:rowOff>
        </xdr:from>
        <xdr:to>
          <xdr:col>6</xdr:col>
          <xdr:colOff>243840</xdr:colOff>
          <xdr:row>31</xdr:row>
          <xdr:rowOff>15240</xdr:rowOff>
        </xdr:to>
        <xdr:sp macro="" textlink="">
          <xdr:nvSpPr>
            <xdr:cNvPr id="10255" name="Check Box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C7465212-2BE5-4602-B4D3-64FA61796D5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INCREASE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335280</xdr:colOff>
          <xdr:row>30</xdr:row>
          <xdr:rowOff>160020</xdr:rowOff>
        </xdr:from>
        <xdr:to>
          <xdr:col>7</xdr:col>
          <xdr:colOff>533400</xdr:colOff>
          <xdr:row>31</xdr:row>
          <xdr:rowOff>15240</xdr:rowOff>
        </xdr:to>
        <xdr:sp macro="" textlink="">
          <xdr:nvSpPr>
            <xdr:cNvPr id="10256" name="Check Box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430DF533-7A3E-4BF7-B3ED-5C8F1E83F15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REDUCTION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33</xdr:row>
          <xdr:rowOff>137160</xdr:rowOff>
        </xdr:from>
        <xdr:to>
          <xdr:col>5</xdr:col>
          <xdr:colOff>381000</xdr:colOff>
          <xdr:row>35</xdr:row>
          <xdr:rowOff>30480</xdr:rowOff>
        </xdr:to>
        <xdr:sp macro="" textlink="">
          <xdr:nvSpPr>
            <xdr:cNvPr id="10257" name="Check Box 17" hidden="1">
              <a:extLst>
                <a:ext uri="{63B3BB69-23CF-44E3-9099-C40C66FF867C}">
                  <a14:compatExt spid="_x0000_s10257"/>
                </a:ext>
                <a:ext uri="{FF2B5EF4-FFF2-40B4-BE49-F238E27FC236}">
                  <a16:creationId xmlns:a16="http://schemas.microsoft.com/office/drawing/2014/main" id="{2299E267-6C9A-4BA4-AD16-7E6D7FDE78C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(NO FURTHER TREATMENT REQUIRED)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33</xdr:row>
          <xdr:rowOff>137160</xdr:rowOff>
        </xdr:from>
        <xdr:to>
          <xdr:col>8</xdr:col>
          <xdr:colOff>601980</xdr:colOff>
          <xdr:row>35</xdr:row>
          <xdr:rowOff>30480</xdr:rowOff>
        </xdr:to>
        <xdr:sp macro="" textlink="">
          <xdr:nvSpPr>
            <xdr:cNvPr id="10258" name="Check Box 18" hidden="1">
              <a:extLst>
                <a:ext uri="{63B3BB69-23CF-44E3-9099-C40C66FF867C}">
                  <a14:compatExt spid="_x0000_s10258"/>
                </a:ext>
                <a:ext uri="{FF2B5EF4-FFF2-40B4-BE49-F238E27FC236}">
                  <a16:creationId xmlns:a16="http://schemas.microsoft.com/office/drawing/2014/main" id="{139C87B4-4BE2-47F0-82AB-7D0DCA3BC2B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(PROCEED TO OPTION 2)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42</xdr:row>
          <xdr:rowOff>129540</xdr:rowOff>
        </xdr:from>
        <xdr:to>
          <xdr:col>8</xdr:col>
          <xdr:colOff>563880</xdr:colOff>
          <xdr:row>43</xdr:row>
          <xdr:rowOff>182880</xdr:rowOff>
        </xdr:to>
        <xdr:sp macro="" textlink="">
          <xdr:nvSpPr>
            <xdr:cNvPr id="10271" name="Check Box 31" hidden="1">
              <a:extLst>
                <a:ext uri="{63B3BB69-23CF-44E3-9099-C40C66FF867C}">
                  <a14:compatExt spid="_x0000_s10271"/>
                </a:ext>
                <a:ext uri="{FF2B5EF4-FFF2-40B4-BE49-F238E27FC236}">
                  <a16:creationId xmlns:a16="http://schemas.microsoft.com/office/drawing/2014/main" id="{0AF6BB43-E9B2-45A3-862D-7D6961BBC0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(RUNOFF REDUCTION METHODS MAY BE USED TO TREAT 10% OF SITE WQv)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43</xdr:row>
          <xdr:rowOff>152400</xdr:rowOff>
        </xdr:from>
        <xdr:to>
          <xdr:col>8</xdr:col>
          <xdr:colOff>571500</xdr:colOff>
          <xdr:row>44</xdr:row>
          <xdr:rowOff>7620</xdr:rowOff>
        </xdr:to>
        <xdr:sp macro="" textlink="">
          <xdr:nvSpPr>
            <xdr:cNvPr id="10272" name="Check Box 32" hidden="1">
              <a:extLst>
                <a:ext uri="{63B3BB69-23CF-44E3-9099-C40C66FF867C}">
                  <a14:compatExt spid="_x0000_s10272"/>
                </a:ext>
                <a:ext uri="{FF2B5EF4-FFF2-40B4-BE49-F238E27FC236}">
                  <a16:creationId xmlns:a16="http://schemas.microsoft.com/office/drawing/2014/main" id="{AF0B3A61-2CD4-40B2-B017-02706F048F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NO (PROCEED TO OPTION 2B IF TREATMENT IS NOT SATISFIED BY OPTION 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510540</xdr:colOff>
          <xdr:row>44</xdr:row>
          <xdr:rowOff>129540</xdr:rowOff>
        </xdr:from>
        <xdr:to>
          <xdr:col>3</xdr:col>
          <xdr:colOff>617220</xdr:colOff>
          <xdr:row>46</xdr:row>
          <xdr:rowOff>38100</xdr:rowOff>
        </xdr:to>
        <xdr:sp macro="" textlink="">
          <xdr:nvSpPr>
            <xdr:cNvPr id="10273" name="Check Box 33" hidden="1">
              <a:extLst>
                <a:ext uri="{63B3BB69-23CF-44E3-9099-C40C66FF867C}">
                  <a14:compatExt spid="_x0000_s10273"/>
                </a:ext>
                <a:ext uri="{FF2B5EF4-FFF2-40B4-BE49-F238E27FC236}">
                  <a16:creationId xmlns:a16="http://schemas.microsoft.com/office/drawing/2014/main" id="{F2F1A9CD-7185-40FF-9264-D0147EA2B1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PRES. VEG.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121920</xdr:colOff>
          <xdr:row>44</xdr:row>
          <xdr:rowOff>137160</xdr:rowOff>
        </xdr:from>
        <xdr:to>
          <xdr:col>5</xdr:col>
          <xdr:colOff>335280</xdr:colOff>
          <xdr:row>46</xdr:row>
          <xdr:rowOff>30480</xdr:rowOff>
        </xdr:to>
        <xdr:sp macro="" textlink="">
          <xdr:nvSpPr>
            <xdr:cNvPr id="10274" name="Check Box 34" hidden="1">
              <a:extLst>
                <a:ext uri="{63B3BB69-23CF-44E3-9099-C40C66FF867C}">
                  <a14:compatExt spid="_x0000_s10274"/>
                </a:ext>
                <a:ext uri="{FF2B5EF4-FFF2-40B4-BE49-F238E27FC236}">
                  <a16:creationId xmlns:a16="http://schemas.microsoft.com/office/drawing/2014/main" id="{1FB1C010-A60C-448E-9939-EA6AA889966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RE-EST. VEG.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373380</xdr:colOff>
          <xdr:row>44</xdr:row>
          <xdr:rowOff>137160</xdr:rowOff>
        </xdr:from>
        <xdr:to>
          <xdr:col>8</xdr:col>
          <xdr:colOff>579120</xdr:colOff>
          <xdr:row>46</xdr:row>
          <xdr:rowOff>30480</xdr:rowOff>
        </xdr:to>
        <xdr:sp macro="" textlink="">
          <xdr:nvSpPr>
            <xdr:cNvPr id="10275" name="Check Box 35" hidden="1">
              <a:extLst>
                <a:ext uri="{63B3BB69-23CF-44E3-9099-C40C66FF867C}">
                  <a14:compatExt spid="_x0000_s10275"/>
                </a:ext>
                <a:ext uri="{FF2B5EF4-FFF2-40B4-BE49-F238E27FC236}">
                  <a16:creationId xmlns:a16="http://schemas.microsoft.com/office/drawing/2014/main" id="{27C9553D-7026-4891-8B07-D3F3F76D870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ENGINEERED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44</xdr:row>
          <xdr:rowOff>137160</xdr:rowOff>
        </xdr:from>
        <xdr:to>
          <xdr:col>2</xdr:col>
          <xdr:colOff>601980</xdr:colOff>
          <xdr:row>46</xdr:row>
          <xdr:rowOff>30480</xdr:rowOff>
        </xdr:to>
        <xdr:sp macro="" textlink="">
          <xdr:nvSpPr>
            <xdr:cNvPr id="10276" name="Check Box 36" hidden="1">
              <a:extLst>
                <a:ext uri="{63B3BB69-23CF-44E3-9099-C40C66FF867C}">
                  <a14:compatExt spid="_x0000_s10276"/>
                </a:ext>
                <a:ext uri="{FF2B5EF4-FFF2-40B4-BE49-F238E27FC236}">
                  <a16:creationId xmlns:a16="http://schemas.microsoft.com/office/drawing/2014/main" id="{4EBC3DD5-C513-4478-A817-2DB733F303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411480</xdr:colOff>
          <xdr:row>44</xdr:row>
          <xdr:rowOff>137160</xdr:rowOff>
        </xdr:from>
        <xdr:to>
          <xdr:col>7</xdr:col>
          <xdr:colOff>259080</xdr:colOff>
          <xdr:row>46</xdr:row>
          <xdr:rowOff>30480</xdr:rowOff>
        </xdr:to>
        <xdr:sp macro="" textlink="">
          <xdr:nvSpPr>
            <xdr:cNvPr id="10277" name="Check Box 37" hidden="1">
              <a:extLst>
                <a:ext uri="{63B3BB69-23CF-44E3-9099-C40C66FF867C}">
                  <a14:compatExt spid="_x0000_s10277"/>
                </a:ext>
                <a:ext uri="{FF2B5EF4-FFF2-40B4-BE49-F238E27FC236}">
                  <a16:creationId xmlns:a16="http://schemas.microsoft.com/office/drawing/2014/main" id="{41839DDD-2897-4799-A47D-4BB7E65728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CAPTURE &amp; REUSE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48</xdr:row>
          <xdr:rowOff>129540</xdr:rowOff>
        </xdr:from>
        <xdr:to>
          <xdr:col>7</xdr:col>
          <xdr:colOff>571500</xdr:colOff>
          <xdr:row>49</xdr:row>
          <xdr:rowOff>182880</xdr:rowOff>
        </xdr:to>
        <xdr:sp macro="" textlink="">
          <xdr:nvSpPr>
            <xdr:cNvPr id="10278" name="Check Box 38" hidden="1">
              <a:extLst>
                <a:ext uri="{63B3BB69-23CF-44E3-9099-C40C66FF867C}">
                  <a14:compatExt spid="_x0000_s10278"/>
                </a:ext>
                <a:ext uri="{FF2B5EF4-FFF2-40B4-BE49-F238E27FC236}">
                  <a16:creationId xmlns:a16="http://schemas.microsoft.com/office/drawing/2014/main" id="{0A88DC7F-4FA0-49D9-B8E4-272EE4FA53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N/A (IF TREATMENT IS PROVIDED BY 1 OR 2A ABOVE)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22860</xdr:colOff>
          <xdr:row>49</xdr:row>
          <xdr:rowOff>152400</xdr:rowOff>
        </xdr:from>
        <xdr:to>
          <xdr:col>7</xdr:col>
          <xdr:colOff>617220</xdr:colOff>
          <xdr:row>50</xdr:row>
          <xdr:rowOff>45720</xdr:rowOff>
        </xdr:to>
        <xdr:sp macro="" textlink="">
          <xdr:nvSpPr>
            <xdr:cNvPr id="10279" name="Check Box 39" hidden="1">
              <a:extLst>
                <a:ext uri="{63B3BB69-23CF-44E3-9099-C40C66FF867C}">
                  <a14:compatExt spid="_x0000_s10279"/>
                </a:ext>
                <a:ext uri="{FF2B5EF4-FFF2-40B4-BE49-F238E27FC236}">
                  <a16:creationId xmlns:a16="http://schemas.microsoft.com/office/drawing/2014/main" id="{466B1192-4460-490B-85E8-BF2F1A69D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YES (TREAT 100% OF SITE WQ VOLUME WITHOUT RUNOFF REDUCTION)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  <pageSetUpPr fitToPage="1"/>
  </sheetPr>
  <dimension ref="A1:B17"/>
  <sheetViews>
    <sheetView tabSelected="1" workbookViewId="0">
      <selection activeCell="A19" sqref="A19"/>
    </sheetView>
  </sheetViews>
  <sheetFormatPr defaultRowHeight="13.2" x14ac:dyDescent="0.25"/>
  <sheetData>
    <row r="1" spans="1:2" x14ac:dyDescent="0.25">
      <c r="A1" s="91" t="s">
        <v>73</v>
      </c>
      <c r="B1" t="s">
        <v>71</v>
      </c>
    </row>
    <row r="2" spans="1:2" x14ac:dyDescent="0.25">
      <c r="A2" s="34"/>
    </row>
    <row r="3" spans="1:2" x14ac:dyDescent="0.25">
      <c r="A3" s="92" t="s">
        <v>74</v>
      </c>
      <c r="B3" t="s">
        <v>72</v>
      </c>
    </row>
    <row r="5" spans="1:2" x14ac:dyDescent="0.25">
      <c r="A5" s="121" t="s">
        <v>157</v>
      </c>
      <c r="B5" t="s">
        <v>158</v>
      </c>
    </row>
    <row r="13" spans="1:2" x14ac:dyDescent="0.25">
      <c r="A13" s="210" t="s">
        <v>243</v>
      </c>
    </row>
    <row r="15" spans="1:2" x14ac:dyDescent="0.25">
      <c r="A15" s="210" t="s">
        <v>233</v>
      </c>
    </row>
    <row r="17" spans="1:1" x14ac:dyDescent="0.25">
      <c r="A17" s="210" t="s">
        <v>234</v>
      </c>
    </row>
  </sheetData>
  <phoneticPr fontId="2" type="noConversion"/>
  <printOptions horizontalCentered="1"/>
  <pageMargins left="0.5" right="0.5" top="1" bottom="0.5" header="0.5" footer="0.5"/>
  <pageSetup orientation="portrait" blackAndWhite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J52"/>
  <sheetViews>
    <sheetView workbookViewId="0">
      <selection activeCell="B2" sqref="B2:I2"/>
    </sheetView>
  </sheetViews>
  <sheetFormatPr defaultRowHeight="13.2" x14ac:dyDescent="0.25"/>
  <cols>
    <col min="1" max="1" width="24.5546875" customWidth="1"/>
    <col min="2" max="2" width="18.33203125" customWidth="1"/>
    <col min="3" max="9" width="9.332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2.75" customHeight="1" x14ac:dyDescent="0.25">
      <c r="A2" s="2" t="s">
        <v>3</v>
      </c>
      <c r="B2" s="223"/>
      <c r="C2" s="223"/>
      <c r="D2" s="223"/>
      <c r="E2" s="223"/>
      <c r="F2" s="223"/>
      <c r="G2" s="223"/>
      <c r="H2" s="223"/>
      <c r="I2" s="223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x14ac:dyDescent="0.25">
      <c r="A4" s="2" t="s">
        <v>4</v>
      </c>
      <c r="B4" s="224"/>
      <c r="C4" s="224"/>
      <c r="D4" s="224"/>
      <c r="E4" s="224"/>
      <c r="F4" s="224"/>
      <c r="G4" s="224"/>
      <c r="H4" s="224"/>
      <c r="I4" s="224"/>
    </row>
    <row r="5" spans="1:9" x14ac:dyDescent="0.25">
      <c r="A5" s="2"/>
      <c r="B5" s="9"/>
      <c r="C5" s="9"/>
      <c r="D5" s="9"/>
      <c r="E5" s="9"/>
      <c r="F5" s="9"/>
      <c r="G5" s="9"/>
      <c r="H5" s="9"/>
      <c r="I5" s="9"/>
    </row>
    <row r="6" spans="1:9" x14ac:dyDescent="0.25">
      <c r="A6" s="1"/>
      <c r="B6" s="1"/>
      <c r="C6" s="1"/>
    </row>
    <row r="7" spans="1:9" x14ac:dyDescent="0.25">
      <c r="A7" s="2" t="s">
        <v>5</v>
      </c>
      <c r="B7" s="225"/>
      <c r="C7" s="225"/>
      <c r="F7" s="164" t="s">
        <v>164</v>
      </c>
      <c r="G7" s="163"/>
      <c r="H7" s="163"/>
      <c r="I7" s="163"/>
    </row>
    <row r="8" spans="1:9" x14ac:dyDescent="0.25">
      <c r="A8" s="1"/>
      <c r="B8" s="1"/>
    </row>
    <row r="9" spans="1:9" x14ac:dyDescent="0.25">
      <c r="A9" s="2" t="s">
        <v>0</v>
      </c>
      <c r="B9" s="1"/>
    </row>
    <row r="10" spans="1:9" x14ac:dyDescent="0.25">
      <c r="A10" s="1"/>
      <c r="B10" s="1"/>
    </row>
    <row r="11" spans="1:9" x14ac:dyDescent="0.25">
      <c r="A11" s="2" t="s">
        <v>1</v>
      </c>
      <c r="B11" s="1"/>
    </row>
    <row r="12" spans="1:9" x14ac:dyDescent="0.25">
      <c r="A12" s="1"/>
      <c r="B12" s="1"/>
    </row>
    <row r="13" spans="1:9" x14ac:dyDescent="0.25">
      <c r="A13" s="2" t="s">
        <v>2</v>
      </c>
      <c r="B13" s="1"/>
    </row>
    <row r="14" spans="1:9" x14ac:dyDescent="0.25">
      <c r="A14" s="1"/>
      <c r="B14" s="1"/>
    </row>
    <row r="15" spans="1:9" x14ac:dyDescent="0.25">
      <c r="A15" s="2" t="s">
        <v>6</v>
      </c>
      <c r="B15" s="1"/>
    </row>
    <row r="16" spans="1:9" x14ac:dyDescent="0.25">
      <c r="A16" s="1"/>
      <c r="B16" s="1"/>
    </row>
    <row r="17" spans="1:6" x14ac:dyDescent="0.25">
      <c r="A17" s="2" t="s">
        <v>7</v>
      </c>
      <c r="B17" s="1"/>
    </row>
    <row r="18" spans="1:6" x14ac:dyDescent="0.25">
      <c r="A18" s="2"/>
      <c r="B18" s="1"/>
    </row>
    <row r="19" spans="1:6" ht="14.25" customHeight="1" x14ac:dyDescent="0.25">
      <c r="A19" s="2" t="s">
        <v>9</v>
      </c>
      <c r="B19" s="3"/>
      <c r="C19" s="66"/>
      <c r="D19" s="4" t="s">
        <v>8</v>
      </c>
    </row>
    <row r="20" spans="1:6" x14ac:dyDescent="0.25">
      <c r="A20" s="1"/>
      <c r="B20" s="1"/>
      <c r="C20" s="1"/>
    </row>
    <row r="21" spans="1:6" ht="14.25" customHeight="1" x14ac:dyDescent="0.25">
      <c r="A21" s="2" t="s">
        <v>10</v>
      </c>
      <c r="B21" s="3"/>
      <c r="C21" s="66"/>
      <c r="D21" s="4" t="s">
        <v>8</v>
      </c>
    </row>
    <row r="22" spans="1:6" ht="14.25" customHeight="1" x14ac:dyDescent="0.25">
      <c r="A22" s="2"/>
      <c r="B22" s="3"/>
      <c r="C22" s="67"/>
      <c r="D22" s="4"/>
    </row>
    <row r="23" spans="1:6" ht="14.25" customHeight="1" x14ac:dyDescent="0.25">
      <c r="A23" s="2" t="s">
        <v>60</v>
      </c>
      <c r="B23" s="3"/>
      <c r="C23" s="66"/>
      <c r="D23" s="4" t="s">
        <v>8</v>
      </c>
    </row>
    <row r="24" spans="1:6" ht="14.25" customHeight="1" x14ac:dyDescent="0.25">
      <c r="A24" s="2"/>
      <c r="B24" s="3"/>
      <c r="C24" s="6"/>
      <c r="D24" s="4"/>
    </row>
    <row r="25" spans="1:6" ht="14.25" customHeight="1" x14ac:dyDescent="0.25">
      <c r="A25" s="2" t="s">
        <v>21</v>
      </c>
      <c r="B25" s="3"/>
      <c r="C25" s="66"/>
      <c r="D25" s="4" t="s">
        <v>8</v>
      </c>
    </row>
    <row r="26" spans="1:6" x14ac:dyDescent="0.25">
      <c r="A26" s="2"/>
      <c r="B26" s="3"/>
      <c r="C26" s="6"/>
      <c r="D26" s="4"/>
    </row>
    <row r="27" spans="1:6" ht="14.25" customHeight="1" x14ac:dyDescent="0.3">
      <c r="A27" s="2" t="s">
        <v>13</v>
      </c>
      <c r="B27" s="3"/>
      <c r="C27" s="66"/>
      <c r="D27" s="4" t="s">
        <v>8</v>
      </c>
      <c r="E27" s="23" t="e">
        <f>(C27/C19)*100</f>
        <v>#DIV/0!</v>
      </c>
      <c r="F27" s="4" t="s">
        <v>12</v>
      </c>
    </row>
    <row r="28" spans="1:6" ht="12.75" customHeight="1" x14ac:dyDescent="0.25">
      <c r="A28" s="2"/>
      <c r="B28" s="3"/>
      <c r="C28" s="6"/>
      <c r="D28" s="4"/>
      <c r="E28" s="6"/>
      <c r="F28" s="4"/>
    </row>
    <row r="29" spans="1:6" ht="14.25" customHeight="1" x14ac:dyDescent="0.3">
      <c r="A29" s="2" t="s">
        <v>14</v>
      </c>
      <c r="B29" s="3"/>
      <c r="C29" s="66"/>
      <c r="D29" s="4" t="s">
        <v>8</v>
      </c>
      <c r="E29" s="23" t="e">
        <f>(C29/C19)*100</f>
        <v>#DIV/0!</v>
      </c>
      <c r="F29" s="4" t="s">
        <v>15</v>
      </c>
    </row>
    <row r="30" spans="1:6" ht="12.75" customHeight="1" x14ac:dyDescent="0.25">
      <c r="A30" s="2"/>
      <c r="B30" s="3"/>
      <c r="C30" s="6"/>
      <c r="D30" s="4"/>
      <c r="E30" s="6"/>
      <c r="F30" s="4"/>
    </row>
    <row r="31" spans="1:6" ht="28.5" customHeight="1" x14ac:dyDescent="0.25">
      <c r="A31" s="226" t="s">
        <v>22</v>
      </c>
      <c r="B31" s="226"/>
      <c r="C31" s="44">
        <f>C29-C27</f>
        <v>0</v>
      </c>
      <c r="D31" s="4" t="s">
        <v>8</v>
      </c>
      <c r="E31" s="23" t="e">
        <f>ABS((C31/C27))*100</f>
        <v>#DIV/0!</v>
      </c>
      <c r="F31" s="4" t="s">
        <v>18</v>
      </c>
    </row>
    <row r="32" spans="1:6" ht="12.75" customHeight="1" x14ac:dyDescent="0.25">
      <c r="A32" s="2"/>
      <c r="B32" s="3"/>
      <c r="C32" s="6"/>
      <c r="D32" s="4"/>
      <c r="E32" s="6"/>
      <c r="F32" s="4"/>
    </row>
    <row r="33" spans="1:10" ht="14.25" customHeight="1" x14ac:dyDescent="0.25">
      <c r="A33" s="13" t="s">
        <v>20</v>
      </c>
      <c r="B33" s="3"/>
      <c r="C33" s="6"/>
      <c r="D33" s="4"/>
      <c r="E33" s="6"/>
      <c r="F33" s="4"/>
    </row>
    <row r="34" spans="1:10" ht="14.25" customHeight="1" x14ac:dyDescent="0.25">
      <c r="A34" s="2"/>
      <c r="B34" s="3"/>
      <c r="D34" s="4"/>
      <c r="E34" s="6"/>
      <c r="F34" s="4"/>
      <c r="H34" s="4"/>
      <c r="I34" s="6"/>
      <c r="J34" s="4"/>
    </row>
    <row r="35" spans="1:10" ht="14.25" customHeight="1" x14ac:dyDescent="0.25">
      <c r="A35" s="2" t="s">
        <v>19</v>
      </c>
      <c r="B35" s="3"/>
      <c r="D35" s="4"/>
      <c r="E35" s="6"/>
      <c r="F35" s="4"/>
      <c r="H35" s="4"/>
      <c r="I35" s="6"/>
      <c r="J35" s="4"/>
    </row>
    <row r="36" spans="1:10" ht="12.75" customHeight="1" x14ac:dyDescent="0.25">
      <c r="A36" s="2"/>
      <c r="B36" s="3"/>
      <c r="D36" s="4"/>
      <c r="E36" s="6"/>
      <c r="F36" s="4"/>
      <c r="H36" s="4"/>
      <c r="I36" s="6"/>
    </row>
    <row r="37" spans="1:10" ht="15.6" x14ac:dyDescent="0.3">
      <c r="A37" s="10" t="s">
        <v>165</v>
      </c>
      <c r="B37" s="5"/>
      <c r="C37" s="12" t="s">
        <v>58</v>
      </c>
      <c r="D37" s="4"/>
      <c r="F37" s="68">
        <f>((C27*20%) + (C31*100%))</f>
        <v>0</v>
      </c>
      <c r="G37" s="4" t="s">
        <v>8</v>
      </c>
      <c r="H37" s="34" t="s">
        <v>62</v>
      </c>
      <c r="I37" s="44">
        <f>IF((F38&gt;F37),F37,F38)</f>
        <v>0</v>
      </c>
      <c r="J37" s="4"/>
    </row>
    <row r="38" spans="1:10" ht="13.8" x14ac:dyDescent="0.3">
      <c r="A38" s="51" t="s">
        <v>61</v>
      </c>
      <c r="B38" s="5"/>
      <c r="C38" s="12" t="s">
        <v>59</v>
      </c>
      <c r="D38" s="4"/>
      <c r="F38" s="69">
        <f>C31*150%</f>
        <v>0</v>
      </c>
      <c r="G38" s="4" t="s">
        <v>8</v>
      </c>
      <c r="H38" s="4"/>
      <c r="I38" s="6"/>
      <c r="J38" s="4"/>
    </row>
    <row r="39" spans="1:10" x14ac:dyDescent="0.25">
      <c r="J39" s="4"/>
    </row>
    <row r="40" spans="1:10" ht="15.6" x14ac:dyDescent="0.3">
      <c r="A40" s="2" t="s">
        <v>159</v>
      </c>
      <c r="B40" s="1"/>
      <c r="C40" s="4" t="s">
        <v>166</v>
      </c>
      <c r="F40" s="4"/>
      <c r="G40" s="7"/>
      <c r="H40" s="6"/>
      <c r="J40" s="4"/>
    </row>
    <row r="41" spans="1:10" x14ac:dyDescent="0.25">
      <c r="A41" s="2"/>
      <c r="B41" s="1"/>
      <c r="G41" s="7"/>
      <c r="H41" s="6"/>
      <c r="J41" s="4"/>
    </row>
    <row r="42" spans="1:10" ht="15.6" x14ac:dyDescent="0.25">
      <c r="A42" s="2" t="s">
        <v>167</v>
      </c>
      <c r="B42" s="1"/>
      <c r="C42" s="165">
        <f>1.3*0.95*(I37*(43560/12))</f>
        <v>0</v>
      </c>
      <c r="D42" s="4" t="s">
        <v>17</v>
      </c>
      <c r="E42" s="8"/>
      <c r="F42" s="166"/>
      <c r="G42" s="4"/>
      <c r="H42" s="4"/>
      <c r="J42" s="4"/>
    </row>
    <row r="43" spans="1:10" x14ac:dyDescent="0.25">
      <c r="A43" s="2"/>
      <c r="B43" s="3"/>
      <c r="D43" s="4"/>
      <c r="E43" s="6"/>
      <c r="F43" s="4"/>
      <c r="H43" s="4"/>
      <c r="I43" s="6"/>
    </row>
    <row r="44" spans="1:10" ht="28.5" customHeight="1" x14ac:dyDescent="0.25">
      <c r="A44" s="226" t="s">
        <v>168</v>
      </c>
      <c r="B44" s="226"/>
      <c r="D44" s="4"/>
      <c r="E44" s="6"/>
      <c r="F44" s="4"/>
      <c r="H44" s="4"/>
      <c r="I44" s="6"/>
    </row>
    <row r="45" spans="1:10" x14ac:dyDescent="0.25">
      <c r="A45" s="5"/>
      <c r="B45" s="5"/>
      <c r="D45" s="4"/>
      <c r="E45" s="6"/>
      <c r="F45" s="4"/>
      <c r="G45" s="4"/>
      <c r="H45" s="4"/>
      <c r="I45" s="6"/>
    </row>
    <row r="46" spans="1:10" ht="12.75" customHeight="1" x14ac:dyDescent="0.25">
      <c r="A46" s="226" t="s">
        <v>11</v>
      </c>
      <c r="B46" s="226"/>
    </row>
    <row r="47" spans="1:10" x14ac:dyDescent="0.25">
      <c r="A47" s="5"/>
      <c r="B47" s="5"/>
    </row>
    <row r="48" spans="1:10" ht="14.25" customHeight="1" x14ac:dyDescent="0.3">
      <c r="A48" s="226" t="s">
        <v>16</v>
      </c>
      <c r="B48" s="226"/>
      <c r="C48" s="167" t="e">
        <f>'4B-RUNOFF REDUCTION WORKSHEET'!D16</f>
        <v>#DIV/0!</v>
      </c>
      <c r="D48" s="4" t="s">
        <v>17</v>
      </c>
      <c r="E48" s="168" t="e">
        <f>'4B-RUNOFF REDUCTION WORKSHEET'!F16</f>
        <v>#DIV/0!</v>
      </c>
      <c r="F48" s="4" t="s">
        <v>169</v>
      </c>
      <c r="G48" s="70"/>
      <c r="I48" s="4"/>
    </row>
    <row r="49" spans="1:9" x14ac:dyDescent="0.25">
      <c r="A49" s="5"/>
      <c r="B49" s="5"/>
      <c r="D49" s="4"/>
      <c r="E49" s="6"/>
      <c r="F49" s="4"/>
      <c r="H49" s="4"/>
      <c r="I49" s="6"/>
    </row>
    <row r="50" spans="1:9" ht="25.5" customHeight="1" x14ac:dyDescent="0.25">
      <c r="A50" s="226" t="s">
        <v>170</v>
      </c>
      <c r="B50" s="226"/>
      <c r="D50" s="4"/>
      <c r="E50" s="6"/>
      <c r="F50" s="4"/>
      <c r="H50" s="4"/>
      <c r="I50" s="6"/>
    </row>
    <row r="51" spans="1:9" x14ac:dyDescent="0.25">
      <c r="A51" s="5"/>
      <c r="B51" s="5"/>
      <c r="D51" s="4"/>
      <c r="E51" s="6"/>
      <c r="F51" s="4"/>
      <c r="H51" s="4"/>
      <c r="I51" s="6"/>
    </row>
    <row r="52" spans="1:9" ht="14.25" customHeight="1" x14ac:dyDescent="0.25">
      <c r="A52" s="226" t="s">
        <v>171</v>
      </c>
      <c r="B52" s="226"/>
      <c r="C52" s="167">
        <f>'2-WQ BMP SUMMARY'!I26</f>
        <v>0</v>
      </c>
      <c r="D52" s="4" t="s">
        <v>172</v>
      </c>
      <c r="E52" s="169"/>
      <c r="F52" s="4"/>
    </row>
  </sheetData>
  <mergeCells count="9">
    <mergeCell ref="B2:I2"/>
    <mergeCell ref="B4:I4"/>
    <mergeCell ref="B7:C7"/>
    <mergeCell ref="A31:B31"/>
    <mergeCell ref="A52:B52"/>
    <mergeCell ref="A44:B44"/>
    <mergeCell ref="A46:B46"/>
    <mergeCell ref="A48:B48"/>
    <mergeCell ref="A50:B50"/>
  </mergeCells>
  <phoneticPr fontId="2" type="noConversion"/>
  <printOptions horizontalCentered="1"/>
  <pageMargins left="0.5" right="0.5" top="1.25" bottom="0.5" header="0.5" footer="0.25"/>
  <pageSetup scale="90" orientation="portrait" blackAndWhite="1" r:id="rId1"/>
  <headerFooter alignWithMargins="0">
    <oddHeader>&amp;C&amp;"Arial,Bold"&amp;18FORM 1B
&amp;16STORMWATER MANAGEMENT SUMMARY - REDEVELOPMENT&amp;18
&amp;10(MANDATORY SUBMITTAL ITEM FOR REDEVELOPMENT)</oddHeader>
    <oddFooter xml:space="preserve">&amp;L&amp;8&amp;G STORMWATER PROGRAM - TOOLS (03/15/2010)&amp;RREVISED:  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5" name="Check Box 1">
              <controlPr defaultSize="0" autoFill="0" autoLine="0" autoPict="0">
                <anchor moveWithCells="1">
                  <from>
                    <xdr:col>2</xdr:col>
                    <xdr:colOff>7620</xdr:colOff>
                    <xdr:row>7</xdr:row>
                    <xdr:rowOff>137160</xdr:rowOff>
                  </from>
                  <to>
                    <xdr:col>2</xdr:col>
                    <xdr:colOff>594360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6" name="Check Box 2">
              <controlPr defaultSize="0" autoFill="0" autoLine="0" autoPict="0">
                <anchor moveWithCells="1">
                  <from>
                    <xdr:col>2</xdr:col>
                    <xdr:colOff>617220</xdr:colOff>
                    <xdr:row>7</xdr:row>
                    <xdr:rowOff>137160</xdr:rowOff>
                  </from>
                  <to>
                    <xdr:col>3</xdr:col>
                    <xdr:colOff>594360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7" name="Check Box 3">
              <controlPr defaultSize="0" autoFill="0" autoLine="0" autoPict="0">
                <anchor moveWithCells="1">
                  <from>
                    <xdr:col>2</xdr:col>
                    <xdr:colOff>22860</xdr:colOff>
                    <xdr:row>9</xdr:row>
                    <xdr:rowOff>137160</xdr:rowOff>
                  </from>
                  <to>
                    <xdr:col>2</xdr:col>
                    <xdr:colOff>601980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8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129540</xdr:rowOff>
                  </from>
                  <to>
                    <xdr:col>3</xdr:col>
                    <xdr:colOff>609600</xdr:colOff>
                    <xdr:row>11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9" name="Check Box 5">
              <controlPr defaultSize="0" autoFill="0" autoLine="0" autoPict="0">
                <anchor moveWithCells="1">
                  <from>
                    <xdr:col>4</xdr:col>
                    <xdr:colOff>7620</xdr:colOff>
                    <xdr:row>9</xdr:row>
                    <xdr:rowOff>137160</xdr:rowOff>
                  </from>
                  <to>
                    <xdr:col>4</xdr:col>
                    <xdr:colOff>617220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10" name="Check Box 6">
              <controlPr defaultSize="0" autoFill="0" autoLine="0" autoPict="0">
                <anchor moveWithCells="1">
                  <from>
                    <xdr:col>5</xdr:col>
                    <xdr:colOff>7620</xdr:colOff>
                    <xdr:row>9</xdr:row>
                    <xdr:rowOff>137160</xdr:rowOff>
                  </from>
                  <to>
                    <xdr:col>5</xdr:col>
                    <xdr:colOff>617220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11" name="Check Box 7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137160</xdr:rowOff>
                  </from>
                  <to>
                    <xdr:col>8</xdr:col>
                    <xdr:colOff>571500</xdr:colOff>
                    <xdr:row>11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2" name="Check Box 8">
              <controlPr defaultSize="0" autoFill="0" autoLine="0" autoPict="0">
                <anchor moveWithCells="1">
                  <from>
                    <xdr:col>2</xdr:col>
                    <xdr:colOff>22860</xdr:colOff>
                    <xdr:row>11</xdr:row>
                    <xdr:rowOff>137160</xdr:rowOff>
                  </from>
                  <to>
                    <xdr:col>2</xdr:col>
                    <xdr:colOff>601980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3" name="Check Box 9">
              <controlPr defaultSize="0" autoFill="0" autoLine="0" autoPict="0">
                <anchor moveWithCells="1">
                  <from>
                    <xdr:col>4</xdr:col>
                    <xdr:colOff>7620</xdr:colOff>
                    <xdr:row>11</xdr:row>
                    <xdr:rowOff>137160</xdr:rowOff>
                  </from>
                  <to>
                    <xdr:col>8</xdr:col>
                    <xdr:colOff>38100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4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137160</xdr:rowOff>
                  </from>
                  <to>
                    <xdr:col>3</xdr:col>
                    <xdr:colOff>609600</xdr:colOff>
                    <xdr:row>13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5" name="Check Box 11">
              <controlPr defaultSize="0" autoFill="0" autoLine="0" autoPict="0">
                <anchor moveWithCells="1">
                  <from>
                    <xdr:col>2</xdr:col>
                    <xdr:colOff>22860</xdr:colOff>
                    <xdr:row>13</xdr:row>
                    <xdr:rowOff>137160</xdr:rowOff>
                  </from>
                  <to>
                    <xdr:col>2</xdr:col>
                    <xdr:colOff>601980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6" name="Check Box 12">
              <controlPr defaultSize="0" autoFill="0" autoLine="0" autoPict="0">
                <anchor moveWithCells="1">
                  <from>
                    <xdr:col>3</xdr:col>
                    <xdr:colOff>7620</xdr:colOff>
                    <xdr:row>13</xdr:row>
                    <xdr:rowOff>137160</xdr:rowOff>
                  </from>
                  <to>
                    <xdr:col>7</xdr:col>
                    <xdr:colOff>38100</xdr:colOff>
                    <xdr:row>15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7" name="Check Box 13">
              <controlPr defaultSize="0" autoFill="0" autoLine="0" autoPict="0">
                <anchor moveWithCells="1">
                  <from>
                    <xdr:col>2</xdr:col>
                    <xdr:colOff>22860</xdr:colOff>
                    <xdr:row>15</xdr:row>
                    <xdr:rowOff>137160</xdr:rowOff>
                  </from>
                  <to>
                    <xdr:col>2</xdr:col>
                    <xdr:colOff>601980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8" name="Check Box 14">
              <controlPr defaultSize="0" autoFill="0" autoLine="0" autoPict="0">
                <anchor moveWithCells="1">
                  <from>
                    <xdr:col>3</xdr:col>
                    <xdr:colOff>7620</xdr:colOff>
                    <xdr:row>15</xdr:row>
                    <xdr:rowOff>137160</xdr:rowOff>
                  </from>
                  <to>
                    <xdr:col>7</xdr:col>
                    <xdr:colOff>38100</xdr:colOff>
                    <xdr:row>17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9" name="Check Box 15">
              <controlPr defaultSize="0" autoFill="0" autoLine="0" autoPict="0">
                <anchor moveWithCells="1">
                  <from>
                    <xdr:col>5</xdr:col>
                    <xdr:colOff>160020</xdr:colOff>
                    <xdr:row>30</xdr:row>
                    <xdr:rowOff>160020</xdr:rowOff>
                  </from>
                  <to>
                    <xdr:col>6</xdr:col>
                    <xdr:colOff>243840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20" name="Check Box 16">
              <controlPr defaultSize="0" autoFill="0" autoLine="0" autoPict="0">
                <anchor moveWithCells="1">
                  <from>
                    <xdr:col>6</xdr:col>
                    <xdr:colOff>335280</xdr:colOff>
                    <xdr:row>30</xdr:row>
                    <xdr:rowOff>160020</xdr:rowOff>
                  </from>
                  <to>
                    <xdr:col>7</xdr:col>
                    <xdr:colOff>533400</xdr:colOff>
                    <xdr:row>31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7" r:id="rId21" name="Check Box 17">
              <controlPr defaultSize="0" autoFill="0" autoLine="0" autoPict="0">
                <anchor moveWithCells="1">
                  <from>
                    <xdr:col>2</xdr:col>
                    <xdr:colOff>22860</xdr:colOff>
                    <xdr:row>33</xdr:row>
                    <xdr:rowOff>137160</xdr:rowOff>
                  </from>
                  <to>
                    <xdr:col>5</xdr:col>
                    <xdr:colOff>381000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8" r:id="rId22" name="Check Box 18">
              <controlPr defaultSize="0" autoFill="0" autoLine="0" autoPict="0">
                <anchor moveWithCells="1">
                  <from>
                    <xdr:col>6</xdr:col>
                    <xdr:colOff>22860</xdr:colOff>
                    <xdr:row>33</xdr:row>
                    <xdr:rowOff>137160</xdr:rowOff>
                  </from>
                  <to>
                    <xdr:col>8</xdr:col>
                    <xdr:colOff>601980</xdr:colOff>
                    <xdr:row>35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1" r:id="rId23" name="Check Box 31">
              <controlPr defaultSize="0" autoFill="0" autoLine="0" autoPict="0">
                <anchor moveWithCells="1">
                  <from>
                    <xdr:col>2</xdr:col>
                    <xdr:colOff>22860</xdr:colOff>
                    <xdr:row>42</xdr:row>
                    <xdr:rowOff>129540</xdr:rowOff>
                  </from>
                  <to>
                    <xdr:col>8</xdr:col>
                    <xdr:colOff>563880</xdr:colOff>
                    <xdr:row>43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2" r:id="rId24" name="Check Box 32">
              <controlPr defaultSize="0" autoFill="0" autoLine="0" autoPict="0">
                <anchor moveWithCells="1">
                  <from>
                    <xdr:col>2</xdr:col>
                    <xdr:colOff>22860</xdr:colOff>
                    <xdr:row>43</xdr:row>
                    <xdr:rowOff>152400</xdr:rowOff>
                  </from>
                  <to>
                    <xdr:col>8</xdr:col>
                    <xdr:colOff>571500</xdr:colOff>
                    <xdr:row>44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3" r:id="rId25" name="Check Box 33">
              <controlPr defaultSize="0" autoFill="0" autoLine="0" autoPict="0">
                <anchor moveWithCells="1">
                  <from>
                    <xdr:col>2</xdr:col>
                    <xdr:colOff>510540</xdr:colOff>
                    <xdr:row>44</xdr:row>
                    <xdr:rowOff>129540</xdr:rowOff>
                  </from>
                  <to>
                    <xdr:col>3</xdr:col>
                    <xdr:colOff>617220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4" r:id="rId26" name="Check Box 34">
              <controlPr defaultSize="0" autoFill="0" autoLine="0" autoPict="0">
                <anchor moveWithCells="1">
                  <from>
                    <xdr:col>4</xdr:col>
                    <xdr:colOff>121920</xdr:colOff>
                    <xdr:row>44</xdr:row>
                    <xdr:rowOff>137160</xdr:rowOff>
                  </from>
                  <to>
                    <xdr:col>5</xdr:col>
                    <xdr:colOff>335280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5" r:id="rId27" name="Check Box 35">
              <controlPr defaultSize="0" autoFill="0" autoLine="0" autoPict="0">
                <anchor moveWithCells="1">
                  <from>
                    <xdr:col>7</xdr:col>
                    <xdr:colOff>373380</xdr:colOff>
                    <xdr:row>44</xdr:row>
                    <xdr:rowOff>137160</xdr:rowOff>
                  </from>
                  <to>
                    <xdr:col>8</xdr:col>
                    <xdr:colOff>579120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6" r:id="rId28" name="Check Box 36">
              <controlPr defaultSize="0" autoFill="0" autoLine="0" autoPict="0">
                <anchor moveWithCells="1">
                  <from>
                    <xdr:col>2</xdr:col>
                    <xdr:colOff>22860</xdr:colOff>
                    <xdr:row>44</xdr:row>
                    <xdr:rowOff>137160</xdr:rowOff>
                  </from>
                  <to>
                    <xdr:col>2</xdr:col>
                    <xdr:colOff>601980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7" r:id="rId29" name="Check Box 37">
              <controlPr defaultSize="0" autoFill="0" autoLine="0" autoPict="0">
                <anchor moveWithCells="1">
                  <from>
                    <xdr:col>5</xdr:col>
                    <xdr:colOff>411480</xdr:colOff>
                    <xdr:row>44</xdr:row>
                    <xdr:rowOff>137160</xdr:rowOff>
                  </from>
                  <to>
                    <xdr:col>7</xdr:col>
                    <xdr:colOff>259080</xdr:colOff>
                    <xdr:row>46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8" r:id="rId30" name="Check Box 38">
              <controlPr defaultSize="0" autoFill="0" autoLine="0" autoPict="0">
                <anchor moveWithCells="1">
                  <from>
                    <xdr:col>2</xdr:col>
                    <xdr:colOff>22860</xdr:colOff>
                    <xdr:row>48</xdr:row>
                    <xdr:rowOff>129540</xdr:rowOff>
                  </from>
                  <to>
                    <xdr:col>7</xdr:col>
                    <xdr:colOff>571500</xdr:colOff>
                    <xdr:row>49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9" r:id="rId31" name="Check Box 39">
              <controlPr defaultSize="0" autoFill="0" autoLine="0" autoPict="0">
                <anchor moveWithCells="1">
                  <from>
                    <xdr:col>2</xdr:col>
                    <xdr:colOff>22860</xdr:colOff>
                    <xdr:row>49</xdr:row>
                    <xdr:rowOff>152400</xdr:rowOff>
                  </from>
                  <to>
                    <xdr:col>7</xdr:col>
                    <xdr:colOff>617220</xdr:colOff>
                    <xdr:row>50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J43"/>
  <sheetViews>
    <sheetView workbookViewId="0">
      <selection activeCell="A11" sqref="A11:F11"/>
    </sheetView>
  </sheetViews>
  <sheetFormatPr defaultRowHeight="13.2" x14ac:dyDescent="0.25"/>
  <cols>
    <col min="1" max="1" width="24.5546875" customWidth="1"/>
    <col min="2" max="5" width="9.33203125" customWidth="1"/>
    <col min="6" max="6" width="4.6640625" customWidth="1"/>
    <col min="7" max="7" width="9.33203125" customWidth="1"/>
    <col min="8" max="10" width="10.6640625" customWidth="1"/>
  </cols>
  <sheetData>
    <row r="1" spans="1:10" x14ac:dyDescent="0.2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x14ac:dyDescent="0.25">
      <c r="A2" s="2" t="s">
        <v>3</v>
      </c>
      <c r="B2" s="230">
        <f>'1B-SW SUMMARY'!B2:I2</f>
        <v>0</v>
      </c>
      <c r="C2" s="230"/>
      <c r="D2" s="230"/>
      <c r="E2" s="230"/>
      <c r="F2" s="230"/>
      <c r="G2" s="230"/>
      <c r="H2" s="230"/>
      <c r="I2" s="230"/>
      <c r="J2" s="230"/>
    </row>
    <row r="3" spans="1:10" x14ac:dyDescent="0.25">
      <c r="A3" s="1"/>
      <c r="B3" s="74"/>
      <c r="C3" s="1"/>
      <c r="D3" s="1"/>
      <c r="E3" s="1"/>
      <c r="F3" s="1"/>
      <c r="G3" s="1"/>
      <c r="H3" s="1"/>
      <c r="I3" s="1"/>
      <c r="J3" s="1"/>
    </row>
    <row r="4" spans="1:10" x14ac:dyDescent="0.25">
      <c r="A4" s="2" t="s">
        <v>4</v>
      </c>
      <c r="B4" s="230">
        <f>'1B-SW SUMMARY'!B4:I4</f>
        <v>0</v>
      </c>
      <c r="C4" s="230"/>
      <c r="D4" s="230"/>
      <c r="E4" s="230"/>
      <c r="F4" s="230"/>
      <c r="G4" s="230"/>
      <c r="H4" s="230"/>
      <c r="I4" s="230"/>
      <c r="J4" s="230"/>
    </row>
    <row r="5" spans="1:10" x14ac:dyDescent="0.25">
      <c r="A5" s="2"/>
      <c r="B5" s="2"/>
      <c r="C5" s="2"/>
      <c r="D5" s="9"/>
      <c r="E5" s="9"/>
      <c r="F5" s="9"/>
      <c r="G5" s="9"/>
      <c r="H5" s="9"/>
      <c r="I5" s="9"/>
      <c r="J5" s="9"/>
    </row>
    <row r="6" spans="1:10" x14ac:dyDescent="0.25">
      <c r="A6" s="2"/>
      <c r="B6" s="2"/>
      <c r="C6" s="2"/>
      <c r="D6" s="88"/>
      <c r="E6" s="88"/>
      <c r="F6" s="88"/>
      <c r="G6" s="88"/>
      <c r="H6" s="88"/>
      <c r="I6" s="88"/>
      <c r="J6" s="88"/>
    </row>
    <row r="7" spans="1:10" x14ac:dyDescent="0.25">
      <c r="A7" s="1"/>
      <c r="B7" s="1"/>
      <c r="C7" s="1"/>
      <c r="D7" s="1"/>
      <c r="E7" s="1"/>
      <c r="F7" s="1"/>
      <c r="G7" s="231" t="s">
        <v>64</v>
      </c>
      <c r="H7" s="232"/>
      <c r="I7" s="232"/>
      <c r="J7" s="233"/>
    </row>
    <row r="8" spans="1:10" x14ac:dyDescent="0.25">
      <c r="A8" s="234" t="s">
        <v>163</v>
      </c>
      <c r="B8" s="235"/>
      <c r="C8" s="235"/>
      <c r="D8" s="235"/>
      <c r="E8" s="235"/>
      <c r="F8" s="236"/>
      <c r="G8" s="62" t="s">
        <v>51</v>
      </c>
      <c r="H8" s="46" t="s">
        <v>53</v>
      </c>
      <c r="I8" s="18" t="s">
        <v>56</v>
      </c>
      <c r="J8" s="18" t="s">
        <v>67</v>
      </c>
    </row>
    <row r="9" spans="1:10" ht="13.8" x14ac:dyDescent="0.3">
      <c r="A9" s="76"/>
      <c r="B9" s="56"/>
      <c r="C9" s="57"/>
      <c r="D9" s="52"/>
      <c r="E9" s="52"/>
      <c r="F9" s="78"/>
      <c r="G9" s="75" t="s">
        <v>52</v>
      </c>
      <c r="H9" s="61" t="s">
        <v>55</v>
      </c>
      <c r="I9" s="36" t="s">
        <v>65</v>
      </c>
      <c r="J9" s="36" t="s">
        <v>37</v>
      </c>
    </row>
    <row r="10" spans="1:10" ht="13.8" x14ac:dyDescent="0.3">
      <c r="A10" s="77"/>
      <c r="B10" s="58"/>
      <c r="C10" s="59"/>
      <c r="D10" s="60"/>
      <c r="E10" s="60"/>
      <c r="F10" s="79"/>
      <c r="G10" s="20"/>
      <c r="H10" s="45" t="s">
        <v>54</v>
      </c>
      <c r="I10" s="19" t="s">
        <v>66</v>
      </c>
      <c r="J10" s="19" t="s">
        <v>57</v>
      </c>
    </row>
    <row r="11" spans="1:10" ht="20.100000000000001" customHeight="1" x14ac:dyDescent="0.25">
      <c r="A11" s="227"/>
      <c r="B11" s="228"/>
      <c r="C11" s="228"/>
      <c r="D11" s="228"/>
      <c r="E11" s="228"/>
      <c r="F11" s="229"/>
      <c r="G11" s="80"/>
      <c r="H11" s="81"/>
      <c r="I11" s="89"/>
      <c r="J11" s="82"/>
    </row>
    <row r="12" spans="1:10" ht="20.100000000000001" customHeight="1" x14ac:dyDescent="0.25">
      <c r="A12" s="227"/>
      <c r="B12" s="228"/>
      <c r="C12" s="228"/>
      <c r="D12" s="228"/>
      <c r="E12" s="228"/>
      <c r="F12" s="229"/>
      <c r="G12" s="80"/>
      <c r="H12" s="81"/>
      <c r="I12" s="89"/>
      <c r="J12" s="82"/>
    </row>
    <row r="13" spans="1:10" ht="20.100000000000001" customHeight="1" x14ac:dyDescent="0.25">
      <c r="A13" s="227"/>
      <c r="B13" s="228"/>
      <c r="C13" s="228"/>
      <c r="D13" s="228"/>
      <c r="E13" s="228"/>
      <c r="F13" s="229"/>
      <c r="G13" s="80"/>
      <c r="H13" s="81"/>
      <c r="I13" s="89"/>
      <c r="J13" s="82"/>
    </row>
    <row r="14" spans="1:10" ht="20.100000000000001" customHeight="1" x14ac:dyDescent="0.25">
      <c r="A14" s="227"/>
      <c r="B14" s="228"/>
      <c r="C14" s="228"/>
      <c r="D14" s="228"/>
      <c r="E14" s="228"/>
      <c r="F14" s="229"/>
      <c r="G14" s="80"/>
      <c r="H14" s="81"/>
      <c r="I14" s="89"/>
      <c r="J14" s="82"/>
    </row>
    <row r="15" spans="1:10" ht="20.100000000000001" customHeight="1" x14ac:dyDescent="0.25">
      <c r="A15" s="227"/>
      <c r="B15" s="228"/>
      <c r="C15" s="228"/>
      <c r="D15" s="228"/>
      <c r="E15" s="228"/>
      <c r="F15" s="229"/>
      <c r="G15" s="80"/>
      <c r="H15" s="81"/>
      <c r="I15" s="89"/>
      <c r="J15" s="82"/>
    </row>
    <row r="16" spans="1:10" ht="20.100000000000001" customHeight="1" x14ac:dyDescent="0.25">
      <c r="A16" s="227"/>
      <c r="B16" s="228"/>
      <c r="C16" s="228"/>
      <c r="D16" s="228"/>
      <c r="E16" s="228"/>
      <c r="F16" s="229"/>
      <c r="G16" s="80"/>
      <c r="H16" s="81"/>
      <c r="I16" s="89"/>
      <c r="J16" s="82"/>
    </row>
    <row r="17" spans="1:10" ht="20.100000000000001" customHeight="1" x14ac:dyDescent="0.25">
      <c r="A17" s="227"/>
      <c r="B17" s="228"/>
      <c r="C17" s="228"/>
      <c r="D17" s="228"/>
      <c r="E17" s="228"/>
      <c r="F17" s="229"/>
      <c r="G17" s="80"/>
      <c r="H17" s="81"/>
      <c r="I17" s="89"/>
      <c r="J17" s="82"/>
    </row>
    <row r="18" spans="1:10" ht="20.100000000000001" customHeight="1" x14ac:dyDescent="0.25">
      <c r="A18" s="227"/>
      <c r="B18" s="228"/>
      <c r="C18" s="228"/>
      <c r="D18" s="228"/>
      <c r="E18" s="228"/>
      <c r="F18" s="229"/>
      <c r="G18" s="80"/>
      <c r="H18" s="81"/>
      <c r="I18" s="89"/>
      <c r="J18" s="82"/>
    </row>
    <row r="19" spans="1:10" ht="20.100000000000001" customHeight="1" x14ac:dyDescent="0.25">
      <c r="A19" s="227"/>
      <c r="B19" s="228"/>
      <c r="C19" s="228"/>
      <c r="D19" s="228"/>
      <c r="E19" s="228"/>
      <c r="F19" s="229"/>
      <c r="G19" s="80"/>
      <c r="H19" s="81"/>
      <c r="I19" s="89"/>
      <c r="J19" s="82"/>
    </row>
    <row r="20" spans="1:10" ht="20.100000000000001" customHeight="1" x14ac:dyDescent="0.25">
      <c r="A20" s="227"/>
      <c r="B20" s="228"/>
      <c r="C20" s="228"/>
      <c r="D20" s="228"/>
      <c r="E20" s="228"/>
      <c r="F20" s="229"/>
      <c r="G20" s="80"/>
      <c r="H20" s="81"/>
      <c r="I20" s="89"/>
      <c r="J20" s="82"/>
    </row>
    <row r="21" spans="1:10" ht="20.100000000000001" customHeight="1" x14ac:dyDescent="0.25">
      <c r="A21" s="227"/>
      <c r="B21" s="228"/>
      <c r="C21" s="228"/>
      <c r="D21" s="228"/>
      <c r="E21" s="228"/>
      <c r="F21" s="229"/>
      <c r="G21" s="80"/>
      <c r="H21" s="81"/>
      <c r="I21" s="89"/>
      <c r="J21" s="82"/>
    </row>
    <row r="22" spans="1:10" ht="20.100000000000001" customHeight="1" x14ac:dyDescent="0.25">
      <c r="A22" s="227"/>
      <c r="B22" s="228"/>
      <c r="C22" s="228"/>
      <c r="D22" s="228"/>
      <c r="E22" s="228"/>
      <c r="F22" s="229"/>
      <c r="G22" s="80"/>
      <c r="H22" s="81"/>
      <c r="I22" s="89"/>
      <c r="J22" s="82"/>
    </row>
    <row r="23" spans="1:10" ht="20.100000000000001" customHeight="1" x14ac:dyDescent="0.25">
      <c r="A23" s="227"/>
      <c r="B23" s="228"/>
      <c r="C23" s="228"/>
      <c r="D23" s="228"/>
      <c r="E23" s="228"/>
      <c r="F23" s="229"/>
      <c r="G23" s="80"/>
      <c r="H23" s="81"/>
      <c r="I23" s="89"/>
      <c r="J23" s="82"/>
    </row>
    <row r="24" spans="1:10" ht="20.100000000000001" customHeight="1" x14ac:dyDescent="0.25">
      <c r="A24" s="227"/>
      <c r="B24" s="228"/>
      <c r="C24" s="228"/>
      <c r="D24" s="228"/>
      <c r="E24" s="228"/>
      <c r="F24" s="229"/>
      <c r="G24" s="80"/>
      <c r="H24" s="81"/>
      <c r="I24" s="89"/>
      <c r="J24" s="82"/>
    </row>
    <row r="25" spans="1:10" ht="20.100000000000001" customHeight="1" x14ac:dyDescent="0.25">
      <c r="A25" s="227"/>
      <c r="B25" s="228"/>
      <c r="C25" s="228"/>
      <c r="D25" s="228"/>
      <c r="E25" s="228"/>
      <c r="F25" s="229"/>
      <c r="G25" s="80"/>
      <c r="H25" s="81"/>
      <c r="I25" s="89"/>
      <c r="J25" s="82"/>
    </row>
    <row r="26" spans="1:10" ht="20.100000000000001" customHeight="1" x14ac:dyDescent="0.25">
      <c r="A26" s="63"/>
      <c r="B26" s="64"/>
      <c r="C26" s="64"/>
      <c r="D26" s="64"/>
      <c r="E26" s="64"/>
      <c r="F26" s="64"/>
      <c r="G26" s="120" t="s">
        <v>49</v>
      </c>
      <c r="H26" s="71">
        <f>SUM(H11:H25)</f>
        <v>0</v>
      </c>
      <c r="I26" s="83">
        <f>SUM(I11:I25)</f>
        <v>0</v>
      </c>
      <c r="J26" s="65"/>
    </row>
    <row r="27" spans="1:10" x14ac:dyDescent="0.25">
      <c r="A27" s="56"/>
      <c r="B27" s="56"/>
      <c r="C27" s="53"/>
      <c r="D27" s="54"/>
      <c r="E27" s="54"/>
      <c r="F27" s="54"/>
      <c r="G27" s="55"/>
      <c r="H27" s="55"/>
      <c r="I27" s="55"/>
      <c r="J27" s="55"/>
    </row>
    <row r="28" spans="1:10" x14ac:dyDescent="0.25">
      <c r="A28" s="90" t="s">
        <v>68</v>
      </c>
      <c r="B28" s="56"/>
      <c r="C28" s="53"/>
      <c r="D28" s="54"/>
      <c r="E28" s="54"/>
      <c r="F28" s="54"/>
      <c r="G28" s="55"/>
      <c r="H28" s="55"/>
      <c r="I28" s="55"/>
      <c r="J28" s="55"/>
    </row>
    <row r="29" spans="1:10" x14ac:dyDescent="0.25">
      <c r="A29" s="55"/>
      <c r="B29" s="56"/>
      <c r="C29" s="53"/>
      <c r="D29" s="54"/>
      <c r="E29" s="54"/>
      <c r="F29" s="54"/>
      <c r="G29" s="55"/>
      <c r="H29" s="55"/>
      <c r="I29" s="55"/>
      <c r="J29" s="55"/>
    </row>
    <row r="30" spans="1:10" x14ac:dyDescent="0.25">
      <c r="A30" s="55" t="s">
        <v>69</v>
      </c>
      <c r="B30" s="56"/>
      <c r="C30" s="53"/>
      <c r="D30" s="56"/>
      <c r="E30" s="56"/>
      <c r="F30" s="55"/>
      <c r="G30" s="55"/>
      <c r="H30" s="55"/>
      <c r="I30" s="55"/>
      <c r="J30" s="55"/>
    </row>
    <row r="31" spans="1:10" x14ac:dyDescent="0.25">
      <c r="A31" s="55"/>
      <c r="B31" s="55"/>
      <c r="C31" s="55"/>
      <c r="D31" s="55"/>
      <c r="E31" s="55"/>
      <c r="F31" s="55"/>
      <c r="G31" s="55"/>
      <c r="H31" s="55"/>
      <c r="I31" s="55"/>
      <c r="J31" s="55"/>
    </row>
    <row r="32" spans="1:10" x14ac:dyDescent="0.25">
      <c r="A32" s="55"/>
      <c r="B32" s="55"/>
      <c r="C32" s="55"/>
      <c r="D32" s="55"/>
      <c r="E32" s="55"/>
      <c r="F32" s="55"/>
      <c r="G32" s="55"/>
      <c r="H32" s="55"/>
      <c r="I32" s="55"/>
      <c r="J32" s="55"/>
    </row>
    <row r="33" spans="1:10" x14ac:dyDescent="0.25">
      <c r="A33" s="55"/>
      <c r="B33" s="55"/>
      <c r="C33" s="55"/>
      <c r="D33" s="55"/>
      <c r="E33" s="55"/>
      <c r="F33" s="55"/>
      <c r="G33" s="55"/>
      <c r="H33" s="55"/>
      <c r="I33" s="55"/>
      <c r="J33" s="55"/>
    </row>
    <row r="34" spans="1:10" x14ac:dyDescent="0.25">
      <c r="A34" s="55"/>
      <c r="B34" s="55"/>
      <c r="C34" s="55"/>
      <c r="D34" s="55"/>
      <c r="E34" s="55"/>
      <c r="F34" s="55"/>
      <c r="G34" s="55"/>
      <c r="H34" s="55"/>
      <c r="I34" s="55"/>
      <c r="J34" s="55"/>
    </row>
    <row r="35" spans="1:10" x14ac:dyDescent="0.25">
      <c r="A35" s="55"/>
      <c r="B35" s="55"/>
      <c r="C35" s="55"/>
      <c r="D35" s="55"/>
      <c r="E35" s="55"/>
      <c r="F35" s="55"/>
      <c r="G35" s="55"/>
      <c r="H35" s="55"/>
      <c r="I35" s="55"/>
      <c r="J35" s="55"/>
    </row>
    <row r="36" spans="1:10" x14ac:dyDescent="0.25">
      <c r="A36" s="55"/>
      <c r="B36" s="55"/>
      <c r="C36" s="55"/>
      <c r="D36" s="55"/>
      <c r="E36" s="55"/>
      <c r="F36" s="55"/>
      <c r="G36" s="55"/>
      <c r="H36" s="55"/>
      <c r="I36" s="55"/>
      <c r="J36" s="55"/>
    </row>
    <row r="37" spans="1:10" x14ac:dyDescent="0.25">
      <c r="A37" s="55"/>
      <c r="B37" s="55"/>
      <c r="C37" s="55"/>
      <c r="D37" s="55"/>
      <c r="E37" s="55"/>
      <c r="F37" s="55"/>
      <c r="G37" s="55"/>
      <c r="H37" s="55"/>
      <c r="I37" s="55"/>
      <c r="J37" s="55"/>
    </row>
    <row r="38" spans="1:10" x14ac:dyDescent="0.25">
      <c r="A38" s="55"/>
      <c r="B38" s="55"/>
      <c r="C38" s="55"/>
      <c r="D38" s="55"/>
      <c r="E38" s="55"/>
      <c r="F38" s="55"/>
      <c r="G38" s="55"/>
      <c r="H38" s="55"/>
      <c r="I38" s="55"/>
      <c r="J38" s="55"/>
    </row>
    <row r="39" spans="1:10" x14ac:dyDescent="0.25">
      <c r="A39" s="55"/>
      <c r="B39" s="55"/>
      <c r="C39" s="55"/>
      <c r="D39" s="55"/>
      <c r="E39" s="55"/>
      <c r="F39" s="55"/>
      <c r="G39" s="55"/>
      <c r="H39" s="55"/>
      <c r="I39" s="55"/>
      <c r="J39" s="55"/>
    </row>
    <row r="40" spans="1:10" x14ac:dyDescent="0.25">
      <c r="A40" s="55"/>
      <c r="B40" s="55"/>
      <c r="C40" s="55"/>
      <c r="D40" s="55"/>
      <c r="E40" s="55"/>
      <c r="F40" s="55"/>
      <c r="G40" s="55"/>
      <c r="H40" s="55"/>
      <c r="I40" s="55"/>
      <c r="J40" s="55"/>
    </row>
    <row r="41" spans="1:10" x14ac:dyDescent="0.25">
      <c r="A41" s="55"/>
      <c r="B41" s="55"/>
      <c r="C41" s="55"/>
      <c r="D41" s="55"/>
      <c r="E41" s="55"/>
      <c r="F41" s="55"/>
      <c r="G41" s="55"/>
      <c r="H41" s="55"/>
      <c r="I41" s="55"/>
      <c r="J41" s="55"/>
    </row>
    <row r="42" spans="1:10" x14ac:dyDescent="0.25">
      <c r="A42" s="55"/>
      <c r="B42" s="55"/>
      <c r="C42" s="55"/>
      <c r="D42" s="55"/>
      <c r="E42" s="55"/>
      <c r="F42" s="55"/>
      <c r="G42" s="55"/>
      <c r="H42" s="55"/>
      <c r="I42" s="55"/>
      <c r="J42" s="55"/>
    </row>
    <row r="43" spans="1:10" x14ac:dyDescent="0.25">
      <c r="A43" s="55"/>
      <c r="B43" s="55"/>
      <c r="C43" s="55"/>
      <c r="D43" s="55"/>
      <c r="E43" s="55"/>
      <c r="F43" s="55"/>
      <c r="G43" s="55"/>
      <c r="H43" s="55"/>
      <c r="I43" s="55"/>
      <c r="J43" s="55"/>
    </row>
  </sheetData>
  <mergeCells count="19">
    <mergeCell ref="B4:J4"/>
    <mergeCell ref="G7:J7"/>
    <mergeCell ref="B2:J2"/>
    <mergeCell ref="A16:F16"/>
    <mergeCell ref="A17:F17"/>
    <mergeCell ref="A8:F8"/>
    <mergeCell ref="A11:F11"/>
    <mergeCell ref="A12:F12"/>
    <mergeCell ref="A13:F13"/>
    <mergeCell ref="A14:F14"/>
    <mergeCell ref="A15:F15"/>
    <mergeCell ref="A18:F18"/>
    <mergeCell ref="A19:F19"/>
    <mergeCell ref="A20:F20"/>
    <mergeCell ref="A24:F24"/>
    <mergeCell ref="A25:F25"/>
    <mergeCell ref="A21:F21"/>
    <mergeCell ref="A22:F22"/>
    <mergeCell ref="A23:F23"/>
  </mergeCells>
  <phoneticPr fontId="2" type="noConversion"/>
  <printOptions horizontalCentered="1"/>
  <pageMargins left="0.5" right="0.5" top="1.25" bottom="0.5" header="0.5" footer="0.25"/>
  <pageSetup scale="90" orientation="portrait" blackAndWhite="1" r:id="rId1"/>
  <headerFooter alignWithMargins="0">
    <oddHeader>&amp;C&amp;"Arial,Bold"&amp;18FORM 2
&amp;16WATER QUALITY BMP SUMMARY&amp;18
&amp;10(MANDATORY SUBMITTAL ITEM FOR NEW DEVELOPMENT AND REDEVELOPMENT IF REQUIRED)</oddHeader>
    <oddFooter xml:space="preserve">&amp;L&amp;8&amp;G STORMWATER PROGRAM - TOOLS (03/15/2010)&amp;RREVISED:  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  <pageSetUpPr fitToPage="1"/>
  </sheetPr>
  <dimension ref="A1:K54"/>
  <sheetViews>
    <sheetView workbookViewId="0">
      <selection activeCell="F23" sqref="F23"/>
    </sheetView>
  </sheetViews>
  <sheetFormatPr defaultRowHeight="13.2" x14ac:dyDescent="0.25"/>
  <cols>
    <col min="1" max="1" width="24.5546875" customWidth="1"/>
    <col min="2" max="10" width="9.33203125" customWidth="1"/>
  </cols>
  <sheetData>
    <row r="1" spans="1:10" ht="15.6" x14ac:dyDescent="0.3">
      <c r="A1" s="237" t="s">
        <v>70</v>
      </c>
      <c r="B1" s="237"/>
      <c r="C1" s="237"/>
      <c r="D1" s="237"/>
      <c r="E1" s="237"/>
      <c r="F1" s="237"/>
      <c r="G1" s="237"/>
      <c r="H1" s="237"/>
      <c r="I1" s="237"/>
      <c r="J1" s="237"/>
    </row>
    <row r="2" spans="1:10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2" t="s">
        <v>3</v>
      </c>
      <c r="B3" s="230">
        <f>'1B-SW SUMMARY'!B2:I2</f>
        <v>0</v>
      </c>
      <c r="C3" s="230"/>
      <c r="D3" s="230"/>
      <c r="E3" s="230"/>
      <c r="F3" s="230"/>
      <c r="G3" s="230"/>
      <c r="H3" s="230"/>
      <c r="I3" s="230"/>
      <c r="J3" s="230"/>
    </row>
    <row r="4" spans="1:10" x14ac:dyDescent="0.25">
      <c r="A4" s="1"/>
      <c r="B4" s="74"/>
      <c r="C4" s="1"/>
      <c r="D4" s="1"/>
      <c r="E4" s="1"/>
      <c r="F4" s="1"/>
      <c r="G4" s="1"/>
      <c r="H4" s="1"/>
      <c r="I4" s="1"/>
      <c r="J4" s="1"/>
    </row>
    <row r="5" spans="1:10" x14ac:dyDescent="0.25">
      <c r="A5" s="2" t="s">
        <v>4</v>
      </c>
      <c r="B5" s="254">
        <f>'1B-SW SUMMARY'!B4:I4</f>
        <v>0</v>
      </c>
      <c r="C5" s="254"/>
      <c r="D5" s="254"/>
      <c r="E5" s="254"/>
      <c r="F5" s="254"/>
      <c r="G5" s="254"/>
      <c r="H5" s="254"/>
      <c r="I5" s="254"/>
      <c r="J5" s="254"/>
    </row>
    <row r="6" spans="1:10" x14ac:dyDescent="0.25">
      <c r="A6" s="1"/>
      <c r="B6" s="74"/>
      <c r="C6" s="1"/>
      <c r="D6" s="1"/>
    </row>
    <row r="7" spans="1:10" x14ac:dyDescent="0.25">
      <c r="A7" s="1"/>
      <c r="B7" s="74"/>
      <c r="C7" s="1"/>
      <c r="D7" s="1"/>
    </row>
    <row r="8" spans="1:10" ht="39.9" customHeight="1" x14ac:dyDescent="0.25">
      <c r="A8" s="244" t="s">
        <v>177</v>
      </c>
      <c r="B8" s="226"/>
      <c r="C8" s="226"/>
      <c r="D8" s="226"/>
      <c r="E8" s="226"/>
      <c r="F8" s="226"/>
      <c r="G8" s="226"/>
      <c r="H8" s="226"/>
      <c r="I8" s="226"/>
      <c r="J8" s="226"/>
    </row>
    <row r="9" spans="1:10" x14ac:dyDescent="0.25">
      <c r="A9" s="2"/>
      <c r="B9" s="14"/>
      <c r="C9" s="14"/>
      <c r="D9" s="14"/>
    </row>
    <row r="10" spans="1:10" ht="15.6" x14ac:dyDescent="0.25">
      <c r="A10" s="31" t="s">
        <v>9</v>
      </c>
      <c r="B10" s="73">
        <f>'1B-SW SUMMARY'!C19</f>
        <v>0</v>
      </c>
      <c r="C10" s="22" t="s">
        <v>24</v>
      </c>
      <c r="D10" s="72" t="s">
        <v>63</v>
      </c>
    </row>
    <row r="11" spans="1:10" x14ac:dyDescent="0.25">
      <c r="A11" s="2"/>
      <c r="B11" s="14"/>
      <c r="C11" s="14"/>
      <c r="D11" s="14"/>
    </row>
    <row r="12" spans="1:10" ht="12.75" customHeight="1" x14ac:dyDescent="0.25">
      <c r="A12" s="226" t="s">
        <v>173</v>
      </c>
      <c r="B12" s="226"/>
      <c r="C12" s="226"/>
      <c r="D12" s="84">
        <f>'1B-SW SUMMARY'!C42</f>
        <v>0</v>
      </c>
      <c r="E12" s="4" t="s">
        <v>17</v>
      </c>
      <c r="F12" s="72" t="s">
        <v>63</v>
      </c>
      <c r="G12" s="4"/>
    </row>
    <row r="13" spans="1:10" ht="12.75" customHeight="1" x14ac:dyDescent="0.25">
      <c r="A13" s="5"/>
      <c r="B13" s="5"/>
      <c r="C13" s="5"/>
      <c r="D13" s="170"/>
      <c r="E13" s="4"/>
      <c r="F13" s="72"/>
      <c r="G13" s="4"/>
    </row>
    <row r="14" spans="1:10" ht="12.75" customHeight="1" x14ac:dyDescent="0.25">
      <c r="A14" s="226" t="s">
        <v>174</v>
      </c>
      <c r="B14" s="226"/>
      <c r="C14" s="226"/>
      <c r="D14" s="85">
        <f>ROUND((D12*0.1),0)</f>
        <v>0</v>
      </c>
      <c r="E14" s="4" t="s">
        <v>17</v>
      </c>
      <c r="F14" s="4" t="s">
        <v>175</v>
      </c>
      <c r="G14" s="4"/>
    </row>
    <row r="15" spans="1:10" ht="12.75" customHeight="1" x14ac:dyDescent="0.25">
      <c r="A15" s="2"/>
      <c r="B15" s="14"/>
      <c r="C15" s="14"/>
      <c r="D15" s="14"/>
    </row>
    <row r="16" spans="1:10" ht="12.75" customHeight="1" x14ac:dyDescent="0.3">
      <c r="A16" s="226" t="s">
        <v>161</v>
      </c>
      <c r="B16" s="226"/>
      <c r="C16" s="226"/>
      <c r="D16" s="171" t="e">
        <f>J53</f>
        <v>#DIV/0!</v>
      </c>
      <c r="E16" s="4" t="s">
        <v>17</v>
      </c>
      <c r="F16" s="172" t="e">
        <f>(D16/D12)*100</f>
        <v>#DIV/0!</v>
      </c>
      <c r="G16" s="4" t="s">
        <v>34</v>
      </c>
    </row>
    <row r="17" spans="1:11" ht="12.75" customHeight="1" x14ac:dyDescent="0.25">
      <c r="A17" s="5"/>
      <c r="B17" s="5"/>
      <c r="C17" s="5"/>
      <c r="D17" s="42"/>
      <c r="E17" s="4"/>
      <c r="F17" s="4"/>
      <c r="G17" s="4"/>
    </row>
    <row r="18" spans="1:11" ht="12.75" customHeight="1" x14ac:dyDescent="0.25">
      <c r="A18" s="2"/>
      <c r="B18" s="14"/>
      <c r="C18" s="14"/>
      <c r="D18" s="14"/>
    </row>
    <row r="19" spans="1:11" x14ac:dyDescent="0.25">
      <c r="A19" s="13" t="s">
        <v>23</v>
      </c>
      <c r="B19" s="14"/>
      <c r="C19" s="14"/>
      <c r="D19" s="14"/>
    </row>
    <row r="20" spans="1:11" x14ac:dyDescent="0.25">
      <c r="A20" s="2"/>
      <c r="B20" s="14"/>
      <c r="C20" s="14"/>
      <c r="D20" s="14"/>
      <c r="G20" s="4"/>
      <c r="H20" s="4"/>
      <c r="I20" s="15"/>
    </row>
    <row r="21" spans="1:11" ht="12.75" customHeight="1" x14ac:dyDescent="0.25">
      <c r="A21" s="122" t="s">
        <v>38</v>
      </c>
      <c r="B21" s="123"/>
      <c r="C21" s="123"/>
      <c r="D21" s="123"/>
      <c r="E21" s="123"/>
      <c r="F21" s="245" t="s">
        <v>32</v>
      </c>
      <c r="G21" s="246"/>
      <c r="H21" s="124" t="s">
        <v>27</v>
      </c>
      <c r="I21" s="124" t="s">
        <v>26</v>
      </c>
      <c r="J21" s="125" t="s">
        <v>39</v>
      </c>
    </row>
    <row r="22" spans="1:11" ht="12.75" customHeight="1" x14ac:dyDescent="0.25">
      <c r="A22" s="126"/>
      <c r="B22" s="127"/>
      <c r="C22" s="127"/>
      <c r="D22" s="127"/>
      <c r="E22" s="128"/>
      <c r="F22" s="129" t="s">
        <v>24</v>
      </c>
      <c r="G22" s="130" t="s">
        <v>33</v>
      </c>
      <c r="H22" s="130" t="s">
        <v>33</v>
      </c>
      <c r="I22" s="130" t="s">
        <v>25</v>
      </c>
      <c r="J22" s="129" t="s">
        <v>50</v>
      </c>
    </row>
    <row r="23" spans="1:11" ht="34.5" customHeight="1" x14ac:dyDescent="0.25">
      <c r="A23" s="241" t="s">
        <v>28</v>
      </c>
      <c r="B23" s="242"/>
      <c r="C23" s="242"/>
      <c r="D23" s="242"/>
      <c r="E23" s="243"/>
      <c r="F23" s="131">
        <v>0</v>
      </c>
      <c r="G23" s="132" t="e">
        <f>F23/$B$10</f>
        <v>#DIV/0!</v>
      </c>
      <c r="H23" s="132">
        <v>0.1</v>
      </c>
      <c r="I23" s="132" t="e">
        <f>G23/H23</f>
        <v>#DIV/0!</v>
      </c>
      <c r="J23" s="86" t="e">
        <f>$D$14*I23</f>
        <v>#DIV/0!</v>
      </c>
    </row>
    <row r="24" spans="1:11" ht="12.75" customHeight="1" x14ac:dyDescent="0.25">
      <c r="A24" s="2"/>
      <c r="G24" s="28"/>
      <c r="I24" s="29"/>
      <c r="J24" s="30"/>
      <c r="K24" s="17"/>
    </row>
    <row r="25" spans="1:11" ht="12.75" customHeight="1" x14ac:dyDescent="0.25">
      <c r="A25" s="2"/>
      <c r="B25" s="16"/>
      <c r="C25" s="16"/>
      <c r="D25" s="16"/>
      <c r="E25" s="16"/>
      <c r="F25" s="16"/>
      <c r="G25" s="28"/>
      <c r="H25" s="29"/>
      <c r="I25" s="29"/>
      <c r="J25" s="30"/>
    </row>
    <row r="26" spans="1:11" ht="12.75" customHeight="1" x14ac:dyDescent="0.25">
      <c r="A26" s="122" t="s">
        <v>40</v>
      </c>
      <c r="B26" s="123"/>
      <c r="C26" s="123"/>
      <c r="D26" s="123"/>
      <c r="E26" s="133"/>
      <c r="F26" s="247" t="s">
        <v>32</v>
      </c>
      <c r="G26" s="246"/>
      <c r="H26" s="124" t="s">
        <v>27</v>
      </c>
      <c r="I26" s="124" t="s">
        <v>26</v>
      </c>
      <c r="J26" s="125" t="s">
        <v>39</v>
      </c>
    </row>
    <row r="27" spans="1:11" x14ac:dyDescent="0.25">
      <c r="A27" s="126"/>
      <c r="B27" s="127"/>
      <c r="C27" s="127"/>
      <c r="D27" s="127"/>
      <c r="E27" s="128"/>
      <c r="F27" s="130" t="s">
        <v>24</v>
      </c>
      <c r="G27" s="130" t="s">
        <v>33</v>
      </c>
      <c r="H27" s="130" t="s">
        <v>33</v>
      </c>
      <c r="I27" s="130" t="s">
        <v>25</v>
      </c>
      <c r="J27" s="129" t="s">
        <v>50</v>
      </c>
    </row>
    <row r="28" spans="1:11" ht="15" customHeight="1" x14ac:dyDescent="0.25">
      <c r="A28" s="238" t="s">
        <v>29</v>
      </c>
      <c r="B28" s="239"/>
      <c r="C28" s="239"/>
      <c r="D28" s="239"/>
      <c r="E28" s="240"/>
      <c r="F28" s="134">
        <v>0</v>
      </c>
      <c r="G28" s="135" t="e">
        <f>F28/$B$10</f>
        <v>#DIV/0!</v>
      </c>
      <c r="H28" s="135">
        <v>0.12</v>
      </c>
      <c r="I28" s="136" t="e">
        <f>G28/H28</f>
        <v>#DIV/0!</v>
      </c>
      <c r="J28" s="137" t="e">
        <f>$D$14*I28</f>
        <v>#DIV/0!</v>
      </c>
    </row>
    <row r="29" spans="1:11" ht="15" customHeight="1" x14ac:dyDescent="0.25">
      <c r="A29" s="138" t="s">
        <v>42</v>
      </c>
      <c r="B29" s="139">
        <f>F28</f>
        <v>0</v>
      </c>
      <c r="C29" s="127" t="s">
        <v>35</v>
      </c>
      <c r="D29" s="140">
        <f>B29*6</f>
        <v>0</v>
      </c>
      <c r="E29" s="141" t="s">
        <v>44</v>
      </c>
      <c r="F29" s="142"/>
      <c r="G29" s="142"/>
      <c r="H29" s="142"/>
      <c r="I29" s="142"/>
      <c r="J29" s="143"/>
    </row>
    <row r="30" spans="1:11" ht="15" customHeight="1" x14ac:dyDescent="0.25">
      <c r="A30" s="126"/>
      <c r="B30" s="144"/>
      <c r="C30" s="145" t="s">
        <v>36</v>
      </c>
      <c r="D30" s="146">
        <f>ROUNDUP(D29,0)</f>
        <v>0</v>
      </c>
      <c r="E30" s="141" t="s">
        <v>31</v>
      </c>
      <c r="F30" s="142"/>
      <c r="G30" s="142"/>
      <c r="H30" s="142"/>
      <c r="I30" s="142"/>
      <c r="J30" s="143"/>
    </row>
    <row r="31" spans="1:11" ht="15" customHeight="1" x14ac:dyDescent="0.25">
      <c r="A31" s="126"/>
      <c r="B31" s="144"/>
      <c r="C31" s="145" t="s">
        <v>43</v>
      </c>
      <c r="D31" s="147"/>
      <c r="E31" s="141" t="s">
        <v>44</v>
      </c>
      <c r="F31" s="142"/>
      <c r="G31" s="142"/>
      <c r="H31" s="142"/>
      <c r="I31" s="142"/>
      <c r="J31" s="143"/>
    </row>
    <row r="32" spans="1:11" x14ac:dyDescent="0.25">
      <c r="A32" s="148"/>
      <c r="B32" s="149"/>
      <c r="C32" s="150"/>
      <c r="D32" s="151"/>
      <c r="E32" s="152"/>
      <c r="F32" s="153"/>
      <c r="G32" s="153"/>
      <c r="H32" s="153"/>
      <c r="I32" s="153"/>
      <c r="J32" s="143"/>
    </row>
    <row r="33" spans="1:10" ht="15" customHeight="1" x14ac:dyDescent="0.25">
      <c r="A33" s="248" t="s">
        <v>162</v>
      </c>
      <c r="B33" s="249"/>
      <c r="C33" s="249"/>
      <c r="D33" s="249"/>
      <c r="E33" s="249"/>
      <c r="F33" s="249"/>
      <c r="G33" s="249"/>
      <c r="H33" s="249"/>
      <c r="I33" s="250"/>
      <c r="J33" s="154"/>
    </row>
    <row r="34" spans="1:10" x14ac:dyDescent="0.25">
      <c r="A34" s="2"/>
      <c r="B34" s="21"/>
      <c r="C34" s="24"/>
      <c r="D34" s="35"/>
      <c r="E34" s="4"/>
      <c r="F34" s="26"/>
      <c r="G34" s="26"/>
      <c r="H34" s="26"/>
      <c r="I34" s="26"/>
    </row>
    <row r="35" spans="1:10" x14ac:dyDescent="0.25">
      <c r="A35" s="39"/>
      <c r="B35" s="37"/>
      <c r="C35" s="38"/>
      <c r="D35" s="25"/>
      <c r="E35" s="11"/>
      <c r="F35" s="40"/>
      <c r="G35" s="40"/>
      <c r="H35" s="40"/>
      <c r="I35" s="40"/>
      <c r="J35" s="41"/>
    </row>
    <row r="36" spans="1:10" x14ac:dyDescent="0.25">
      <c r="A36" s="126" t="s">
        <v>41</v>
      </c>
      <c r="B36" s="127"/>
      <c r="C36" s="127"/>
      <c r="D36" s="127"/>
      <c r="E36" s="128"/>
      <c r="F36" s="255" t="s">
        <v>32</v>
      </c>
      <c r="G36" s="256"/>
      <c r="H36" s="155" t="s">
        <v>27</v>
      </c>
      <c r="I36" s="155" t="s">
        <v>26</v>
      </c>
      <c r="J36" s="156" t="s">
        <v>39</v>
      </c>
    </row>
    <row r="37" spans="1:10" x14ac:dyDescent="0.25">
      <c r="A37" s="126"/>
      <c r="B37" s="127"/>
      <c r="C37" s="127"/>
      <c r="D37" s="127"/>
      <c r="E37" s="128"/>
      <c r="F37" s="130" t="s">
        <v>24</v>
      </c>
      <c r="G37" s="130" t="s">
        <v>33</v>
      </c>
      <c r="H37" s="130" t="s">
        <v>33</v>
      </c>
      <c r="I37" s="130" t="s">
        <v>25</v>
      </c>
      <c r="J37" s="129" t="s">
        <v>50</v>
      </c>
    </row>
    <row r="38" spans="1:10" ht="15" customHeight="1" x14ac:dyDescent="0.25">
      <c r="A38" s="241" t="s">
        <v>30</v>
      </c>
      <c r="B38" s="242"/>
      <c r="C38" s="242"/>
      <c r="D38" s="242"/>
      <c r="E38" s="243"/>
      <c r="F38" s="157">
        <v>0</v>
      </c>
      <c r="G38" s="47" t="e">
        <f>F38/$B$10</f>
        <v>#DIV/0!</v>
      </c>
      <c r="H38" s="47">
        <v>0.12</v>
      </c>
      <c r="I38" s="48" t="e">
        <f>G38/H38</f>
        <v>#DIV/0!</v>
      </c>
      <c r="J38" s="137" t="e">
        <f>$D$12*G38</f>
        <v>#DIV/0!</v>
      </c>
    </row>
    <row r="39" spans="1:10" ht="15" customHeight="1" x14ac:dyDescent="0.25">
      <c r="A39" s="251" t="s">
        <v>160</v>
      </c>
      <c r="B39" s="252"/>
      <c r="C39" s="252"/>
      <c r="D39" s="252"/>
      <c r="E39" s="252"/>
      <c r="F39" s="252"/>
      <c r="G39" s="252"/>
      <c r="H39" s="252"/>
      <c r="I39" s="253"/>
      <c r="J39" s="158"/>
    </row>
    <row r="40" spans="1:10" x14ac:dyDescent="0.25">
      <c r="A40" s="2"/>
      <c r="F40" s="4"/>
      <c r="G40" s="26"/>
      <c r="H40" s="26"/>
      <c r="I40" s="26"/>
      <c r="J40" s="27"/>
    </row>
    <row r="41" spans="1:10" x14ac:dyDescent="0.25">
      <c r="A41" s="39"/>
      <c r="B41" s="37"/>
      <c r="C41" s="38"/>
      <c r="D41" s="25"/>
      <c r="E41" s="11"/>
      <c r="F41" s="40"/>
      <c r="G41" s="40"/>
      <c r="H41" s="40"/>
      <c r="I41" s="40"/>
      <c r="J41" s="41"/>
    </row>
    <row r="42" spans="1:10" x14ac:dyDescent="0.25">
      <c r="A42" s="122" t="s">
        <v>45</v>
      </c>
      <c r="B42" s="123"/>
      <c r="C42" s="123"/>
      <c r="D42" s="123"/>
      <c r="E42" s="123"/>
      <c r="F42" s="159"/>
      <c r="G42" s="159"/>
      <c r="H42" s="160"/>
      <c r="I42" s="155"/>
      <c r="J42" s="156" t="s">
        <v>39</v>
      </c>
    </row>
    <row r="43" spans="1:10" x14ac:dyDescent="0.25">
      <c r="A43" s="126"/>
      <c r="B43" s="127"/>
      <c r="C43" s="127"/>
      <c r="D43" s="127"/>
      <c r="E43" s="127"/>
      <c r="F43" s="161"/>
      <c r="G43" s="161"/>
      <c r="H43" s="161"/>
      <c r="I43" s="155"/>
      <c r="J43" s="129" t="s">
        <v>50</v>
      </c>
    </row>
    <row r="44" spans="1:10" ht="15" customHeight="1" x14ac:dyDescent="0.25">
      <c r="A44" s="241" t="s">
        <v>46</v>
      </c>
      <c r="B44" s="242"/>
      <c r="C44" s="242"/>
      <c r="D44" s="242"/>
      <c r="E44" s="242"/>
      <c r="F44" s="49"/>
      <c r="G44" s="50"/>
      <c r="H44" s="50"/>
      <c r="I44" s="47"/>
      <c r="J44" s="162">
        <v>0</v>
      </c>
    </row>
    <row r="45" spans="1:10" ht="15" customHeight="1" x14ac:dyDescent="0.25">
      <c r="A45" s="251" t="s">
        <v>160</v>
      </c>
      <c r="B45" s="252"/>
      <c r="C45" s="252"/>
      <c r="D45" s="252"/>
      <c r="E45" s="252"/>
      <c r="F45" s="252"/>
      <c r="G45" s="252"/>
      <c r="H45" s="252"/>
      <c r="I45" s="253"/>
      <c r="J45" s="158"/>
    </row>
    <row r="46" spans="1:10" x14ac:dyDescent="0.25">
      <c r="A46" s="2"/>
      <c r="F46" s="4"/>
      <c r="G46" s="26"/>
      <c r="H46" s="26"/>
      <c r="I46" s="26"/>
      <c r="J46" s="27"/>
    </row>
    <row r="47" spans="1:10" x14ac:dyDescent="0.25">
      <c r="A47" s="39"/>
      <c r="B47" s="37"/>
      <c r="C47" s="38"/>
      <c r="D47" s="25"/>
      <c r="E47" s="11"/>
      <c r="F47" s="40"/>
      <c r="G47" s="40"/>
      <c r="H47" s="40"/>
      <c r="I47" s="40"/>
      <c r="J47" s="41"/>
    </row>
    <row r="48" spans="1:10" x14ac:dyDescent="0.25">
      <c r="A48" s="122" t="s">
        <v>47</v>
      </c>
      <c r="B48" s="123"/>
      <c r="C48" s="123"/>
      <c r="D48" s="123"/>
      <c r="E48" s="123"/>
      <c r="F48" s="159"/>
      <c r="G48" s="159"/>
      <c r="H48" s="160"/>
      <c r="I48" s="155"/>
      <c r="J48" s="156" t="s">
        <v>39</v>
      </c>
    </row>
    <row r="49" spans="1:10" x14ac:dyDescent="0.25">
      <c r="A49" s="126"/>
      <c r="B49" s="127"/>
      <c r="C49" s="127"/>
      <c r="D49" s="127"/>
      <c r="E49" s="127"/>
      <c r="F49" s="161"/>
      <c r="G49" s="161"/>
      <c r="H49" s="161"/>
      <c r="I49" s="155"/>
      <c r="J49" s="129" t="s">
        <v>50</v>
      </c>
    </row>
    <row r="50" spans="1:10" ht="15" customHeight="1" x14ac:dyDescent="0.25">
      <c r="A50" s="241" t="s">
        <v>48</v>
      </c>
      <c r="B50" s="242"/>
      <c r="C50" s="242"/>
      <c r="D50" s="242"/>
      <c r="E50" s="242"/>
      <c r="F50" s="49"/>
      <c r="G50" s="50"/>
      <c r="H50" s="50"/>
      <c r="I50" s="47"/>
      <c r="J50" s="162">
        <v>0</v>
      </c>
    </row>
    <row r="51" spans="1:10" ht="15" customHeight="1" x14ac:dyDescent="0.25">
      <c r="A51" s="251" t="s">
        <v>160</v>
      </c>
      <c r="B51" s="252"/>
      <c r="C51" s="252"/>
      <c r="D51" s="252"/>
      <c r="E51" s="252"/>
      <c r="F51" s="252"/>
      <c r="G51" s="252"/>
      <c r="H51" s="252"/>
      <c r="I51" s="253"/>
      <c r="J51" s="158"/>
    </row>
    <row r="52" spans="1:10" x14ac:dyDescent="0.25">
      <c r="A52" s="2"/>
      <c r="B52" s="16"/>
      <c r="C52" s="16"/>
      <c r="D52" s="16"/>
      <c r="E52" s="4"/>
      <c r="F52" s="4"/>
      <c r="G52" s="26"/>
      <c r="H52" s="26"/>
      <c r="I52" s="26"/>
      <c r="J52" s="27"/>
    </row>
    <row r="53" spans="1:10" x14ac:dyDescent="0.25">
      <c r="A53" s="2"/>
      <c r="B53" s="16"/>
      <c r="C53" s="16"/>
      <c r="D53" s="16"/>
      <c r="E53" s="4"/>
      <c r="F53" s="4"/>
      <c r="G53" s="26"/>
      <c r="H53" s="26"/>
      <c r="I53" s="43" t="s">
        <v>176</v>
      </c>
      <c r="J53" s="87" t="e">
        <f>SUM(J21:J52)</f>
        <v>#DIV/0!</v>
      </c>
    </row>
    <row r="54" spans="1:10" x14ac:dyDescent="0.25">
      <c r="A54" s="2"/>
      <c r="B54" s="14"/>
      <c r="C54" s="14"/>
      <c r="D54" s="14"/>
    </row>
  </sheetData>
  <mergeCells count="19">
    <mergeCell ref="A33:I33"/>
    <mergeCell ref="A39:I39"/>
    <mergeCell ref="A45:I45"/>
    <mergeCell ref="B5:J5"/>
    <mergeCell ref="A51:I51"/>
    <mergeCell ref="A38:E38"/>
    <mergeCell ref="F36:G36"/>
    <mergeCell ref="A44:E44"/>
    <mergeCell ref="A50:E50"/>
    <mergeCell ref="A1:J1"/>
    <mergeCell ref="A28:E28"/>
    <mergeCell ref="A12:C12"/>
    <mergeCell ref="A23:E23"/>
    <mergeCell ref="A16:C16"/>
    <mergeCell ref="A14:C14"/>
    <mergeCell ref="A8:J8"/>
    <mergeCell ref="F21:G21"/>
    <mergeCell ref="F26:G26"/>
    <mergeCell ref="B3:J3"/>
  </mergeCells>
  <phoneticPr fontId="2" type="noConversion"/>
  <printOptions horizontalCentered="1"/>
  <pageMargins left="0.5" right="0.5" top="1.25" bottom="0.5" header="0.5" footer="0.25"/>
  <pageSetup scale="90" orientation="portrait" blackAndWhite="1" r:id="rId1"/>
  <headerFooter alignWithMargins="0">
    <oddHeader>&amp;C&amp;"Arial,Bold"&amp;18FORM 4B
&amp;16RUNOFF REDUCTION WORKSHEET&amp;18
&amp;10(MANDATORY SUBMITTAL ITEM  FOR REDEVELOPMENT IF ALLOWED&amp;X(1)&amp;X)</oddHeader>
    <oddFooter xml:space="preserve">&amp;L&amp;8&amp;G STORMWATER PROGRAM - TOOLS (11/23/2015)&amp;RREVISED:  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P32"/>
  <sheetViews>
    <sheetView zoomScale="70" zoomScaleNormal="85" workbookViewId="0">
      <selection activeCell="A5" sqref="A5"/>
    </sheetView>
  </sheetViews>
  <sheetFormatPr defaultRowHeight="13.2" x14ac:dyDescent="0.25"/>
  <cols>
    <col min="1" max="1" width="16.6640625" style="34" customWidth="1"/>
    <col min="2" max="4" width="12.6640625" style="34" customWidth="1"/>
    <col min="5" max="5" width="14.5546875" style="34" bestFit="1" customWidth="1"/>
    <col min="6" max="13" width="12.6640625" style="34" customWidth="1"/>
    <col min="14" max="14" width="12.6640625" customWidth="1"/>
    <col min="15" max="15" width="14.6640625" customWidth="1"/>
    <col min="16" max="16" width="12.6640625" customWidth="1"/>
  </cols>
  <sheetData>
    <row r="1" spans="1:16" s="32" customFormat="1" ht="20.100000000000001" customHeight="1" x14ac:dyDescent="0.25">
      <c r="A1" s="93"/>
      <c r="B1" s="257" t="s">
        <v>75</v>
      </c>
      <c r="C1" s="258"/>
      <c r="D1" s="258"/>
      <c r="E1" s="258"/>
      <c r="F1" s="258"/>
      <c r="G1" s="258"/>
      <c r="H1" s="259"/>
      <c r="I1" s="257" t="s">
        <v>76</v>
      </c>
      <c r="J1" s="258"/>
      <c r="K1" s="258"/>
      <c r="L1" s="258"/>
      <c r="M1" s="258"/>
      <c r="N1" s="258"/>
      <c r="O1" s="258"/>
      <c r="P1" s="259"/>
    </row>
    <row r="2" spans="1:16" ht="20.100000000000001" customHeight="1" x14ac:dyDescent="0.35">
      <c r="A2" s="94" t="s">
        <v>124</v>
      </c>
      <c r="B2" s="95" t="s">
        <v>77</v>
      </c>
      <c r="C2" s="95" t="s">
        <v>78</v>
      </c>
      <c r="D2" s="95" t="s">
        <v>78</v>
      </c>
      <c r="E2" s="95" t="s">
        <v>98</v>
      </c>
      <c r="F2" s="95" t="s">
        <v>79</v>
      </c>
      <c r="G2" s="95" t="s">
        <v>99</v>
      </c>
      <c r="H2" s="95" t="s">
        <v>100</v>
      </c>
      <c r="I2" s="95" t="s">
        <v>101</v>
      </c>
      <c r="J2" s="95" t="s">
        <v>80</v>
      </c>
      <c r="K2" s="95" t="s">
        <v>81</v>
      </c>
      <c r="L2" s="95" t="s">
        <v>102</v>
      </c>
      <c r="M2" s="95" t="s">
        <v>103</v>
      </c>
      <c r="N2" s="96" t="s">
        <v>104</v>
      </c>
      <c r="O2" s="95" t="s">
        <v>105</v>
      </c>
      <c r="P2" s="95" t="s">
        <v>106</v>
      </c>
    </row>
    <row r="3" spans="1:16" x14ac:dyDescent="0.25">
      <c r="A3" s="97" t="s">
        <v>82</v>
      </c>
      <c r="B3" s="98" t="s">
        <v>83</v>
      </c>
      <c r="C3" s="98" t="s">
        <v>83</v>
      </c>
      <c r="D3" s="98" t="s">
        <v>83</v>
      </c>
      <c r="E3" s="98" t="s">
        <v>84</v>
      </c>
      <c r="F3" s="98" t="s">
        <v>85</v>
      </c>
      <c r="G3" s="98" t="s">
        <v>86</v>
      </c>
      <c r="H3" s="98" t="s">
        <v>86</v>
      </c>
      <c r="I3" s="98" t="s">
        <v>87</v>
      </c>
      <c r="J3" s="98" t="s">
        <v>88</v>
      </c>
      <c r="K3" s="98" t="s">
        <v>89</v>
      </c>
      <c r="L3" s="98" t="s">
        <v>90</v>
      </c>
      <c r="M3" s="98" t="s">
        <v>91</v>
      </c>
      <c r="N3" s="99"/>
      <c r="O3" s="98" t="s">
        <v>37</v>
      </c>
      <c r="P3" s="98" t="s">
        <v>37</v>
      </c>
    </row>
    <row r="4" spans="1:16" ht="16.8" x14ac:dyDescent="0.35">
      <c r="A4" s="100"/>
      <c r="B4" s="101" t="s">
        <v>92</v>
      </c>
      <c r="C4" s="101" t="s">
        <v>93</v>
      </c>
      <c r="D4" s="102" t="s">
        <v>107</v>
      </c>
      <c r="E4" s="103" t="s">
        <v>108</v>
      </c>
      <c r="F4" s="103" t="s">
        <v>94</v>
      </c>
      <c r="G4" s="101" t="s">
        <v>109</v>
      </c>
      <c r="H4" s="101" t="s">
        <v>110</v>
      </c>
      <c r="I4" s="101" t="s">
        <v>111</v>
      </c>
      <c r="J4" s="101" t="s">
        <v>95</v>
      </c>
      <c r="K4" s="101" t="s">
        <v>96</v>
      </c>
      <c r="L4" s="101" t="s">
        <v>112</v>
      </c>
      <c r="M4" s="102" t="s">
        <v>113</v>
      </c>
      <c r="N4" s="104"/>
      <c r="O4" s="101" t="s">
        <v>114</v>
      </c>
      <c r="P4" s="101" t="s">
        <v>115</v>
      </c>
    </row>
    <row r="5" spans="1:16" s="32" customFormat="1" ht="20.100000000000001" customHeight="1" x14ac:dyDescent="0.25">
      <c r="A5" s="105"/>
      <c r="B5" s="106"/>
      <c r="C5" s="106"/>
      <c r="D5" s="71" t="e">
        <f>(C5/B5)*100</f>
        <v>#DIV/0!</v>
      </c>
      <c r="E5" s="107" t="e">
        <f>ROUND((0.05+(0.009*D5)),4)</f>
        <v>#DIV/0!</v>
      </c>
      <c r="F5" s="108"/>
      <c r="G5" s="107" t="e">
        <f>ROUND((F5*E5),4)</f>
        <v>#DIV/0!</v>
      </c>
      <c r="H5" s="83" t="e">
        <f>ROUND(((G5/12)*B5*43560),0)</f>
        <v>#DIV/0!</v>
      </c>
      <c r="I5" s="109" t="e">
        <f>ROUND(((1000/(10+(5*F5)+(10*G5)-(10*(((G5^2)+(1.25*G5*F5))^0.5))))),0)</f>
        <v>#DIV/0!</v>
      </c>
      <c r="J5" s="80"/>
      <c r="K5" s="106"/>
      <c r="L5" s="107" t="str">
        <f>IF((J5=0),("N/A"),(IF(((ROUND((((J5^0.8)*((1000/I5)-9)^0.7)/(1140*(K5^0.5))),3))&gt;0.1),(ROUND((((J5^0.8)*((1000/I5)-9)^0.7)/(1140*(K5^0.5))),3)),0.1)))</f>
        <v>N/A</v>
      </c>
      <c r="M5" s="110" t="e">
        <f>0.2*((1000/I5)-10)</f>
        <v>#DIV/0!</v>
      </c>
      <c r="N5" s="110" t="e">
        <f>ROUND((M5/F5),3)</f>
        <v>#DIV/0!</v>
      </c>
      <c r="O5" s="111"/>
      <c r="P5" s="71" t="str">
        <f>IF((O5=0),("N/A"),(ROUND(((O5/640)*B5*G5),2)))</f>
        <v>N/A</v>
      </c>
    </row>
    <row r="6" spans="1:16" s="32" customFormat="1" ht="20.100000000000001" customHeight="1" x14ac:dyDescent="0.25">
      <c r="A6" s="105"/>
      <c r="B6" s="106"/>
      <c r="C6" s="106"/>
      <c r="D6" s="71" t="e">
        <f>(C6/B6)*100</f>
        <v>#DIV/0!</v>
      </c>
      <c r="E6" s="107" t="e">
        <f>ROUND((0.05+(0.009*D6)),4)</f>
        <v>#DIV/0!</v>
      </c>
      <c r="F6" s="108"/>
      <c r="G6" s="107" t="e">
        <f>ROUND((F6*E6),4)</f>
        <v>#DIV/0!</v>
      </c>
      <c r="H6" s="83" t="e">
        <f>ROUND(((G6/12)*B6*43560),0)</f>
        <v>#DIV/0!</v>
      </c>
      <c r="I6" s="109" t="e">
        <f>ROUND(((1000/(10+(5*F6)+(10*G6)-(10*(((G6^2)+(1.25*G6*F6))^0.5))))),0)</f>
        <v>#DIV/0!</v>
      </c>
      <c r="J6" s="80"/>
      <c r="K6" s="106"/>
      <c r="L6" s="107" t="str">
        <f>IF((J6=0),("N/A"),(IF(((ROUND((((J6^0.8)*((1000/I6)-9)^0.7)/(1140*(K6^0.5))),3))&gt;0.1),(ROUND((((J6^0.8)*((1000/I6)-9)^0.7)/(1140*(K6^0.5))),3)),0.1)))</f>
        <v>N/A</v>
      </c>
      <c r="M6" s="110" t="e">
        <f>0.2*((1000/I6)-10)</f>
        <v>#DIV/0!</v>
      </c>
      <c r="N6" s="110" t="e">
        <f>ROUND((M6/F6),3)</f>
        <v>#DIV/0!</v>
      </c>
      <c r="O6" s="111"/>
      <c r="P6" s="71" t="str">
        <f>IF((O6=0),("N/A"),(ROUND(((O6/640)*B6*G6),2)))</f>
        <v>N/A</v>
      </c>
    </row>
    <row r="7" spans="1:16" s="32" customFormat="1" ht="20.100000000000001" customHeight="1" x14ac:dyDescent="0.25">
      <c r="A7" s="105"/>
      <c r="B7" s="106"/>
      <c r="C7" s="106"/>
      <c r="D7" s="71"/>
      <c r="E7" s="107"/>
      <c r="F7" s="108"/>
      <c r="G7" s="107"/>
      <c r="H7" s="83"/>
      <c r="I7" s="109"/>
      <c r="J7" s="80"/>
      <c r="K7" s="106"/>
      <c r="L7" s="107"/>
      <c r="M7" s="110"/>
      <c r="N7" s="110"/>
      <c r="O7" s="111"/>
      <c r="P7" s="71"/>
    </row>
    <row r="8" spans="1:16" s="32" customFormat="1" ht="20.100000000000001" customHeight="1" x14ac:dyDescent="0.25">
      <c r="A8" s="105"/>
      <c r="B8" s="106"/>
      <c r="C8" s="106"/>
      <c r="D8" s="71"/>
      <c r="E8" s="107"/>
      <c r="F8" s="108"/>
      <c r="G8" s="107"/>
      <c r="H8" s="83"/>
      <c r="I8" s="109"/>
      <c r="J8" s="80"/>
      <c r="K8" s="106"/>
      <c r="L8" s="107"/>
      <c r="M8" s="110"/>
      <c r="N8" s="110"/>
      <c r="O8" s="111"/>
      <c r="P8" s="71"/>
    </row>
    <row r="9" spans="1:16" s="32" customFormat="1" ht="20.100000000000001" customHeight="1" x14ac:dyDescent="0.25">
      <c r="A9" s="105"/>
      <c r="B9" s="106"/>
      <c r="C9" s="106"/>
      <c r="D9" s="71"/>
      <c r="E9" s="107"/>
      <c r="F9" s="108"/>
      <c r="G9" s="107"/>
      <c r="H9" s="83"/>
      <c r="I9" s="109"/>
      <c r="J9" s="80"/>
      <c r="K9" s="106"/>
      <c r="L9" s="107"/>
      <c r="M9" s="110"/>
      <c r="N9" s="110"/>
      <c r="O9" s="111"/>
      <c r="P9" s="71"/>
    </row>
    <row r="10" spans="1:16" s="32" customFormat="1" ht="20.100000000000001" customHeight="1" x14ac:dyDescent="0.25">
      <c r="A10" s="105"/>
      <c r="B10" s="106"/>
      <c r="C10" s="106"/>
      <c r="D10" s="71"/>
      <c r="E10" s="107"/>
      <c r="F10" s="108"/>
      <c r="G10" s="107"/>
      <c r="H10" s="83"/>
      <c r="I10" s="109"/>
      <c r="J10" s="80"/>
      <c r="K10" s="106"/>
      <c r="L10" s="107"/>
      <c r="M10" s="110"/>
      <c r="N10" s="110"/>
      <c r="O10" s="111"/>
      <c r="P10" s="71"/>
    </row>
    <row r="11" spans="1:16" s="32" customFormat="1" ht="20.100000000000001" customHeight="1" x14ac:dyDescent="0.25">
      <c r="A11" s="105"/>
      <c r="B11" s="106"/>
      <c r="C11" s="106"/>
      <c r="D11" s="71"/>
      <c r="E11" s="107"/>
      <c r="F11" s="108"/>
      <c r="G11" s="107"/>
      <c r="H11" s="83"/>
      <c r="I11" s="109"/>
      <c r="J11" s="80"/>
      <c r="K11" s="106"/>
      <c r="L11" s="107"/>
      <c r="M11" s="110"/>
      <c r="N11" s="110"/>
      <c r="O11" s="111"/>
      <c r="P11" s="71"/>
    </row>
    <row r="12" spans="1:16" s="32" customFormat="1" ht="20.100000000000001" customHeight="1" x14ac:dyDescent="0.25">
      <c r="A12" s="105"/>
      <c r="B12" s="106"/>
      <c r="C12" s="106"/>
      <c r="D12" s="71"/>
      <c r="E12" s="107"/>
      <c r="F12" s="108"/>
      <c r="G12" s="107"/>
      <c r="H12" s="83"/>
      <c r="I12" s="109"/>
      <c r="J12" s="80"/>
      <c r="K12" s="106"/>
      <c r="L12" s="107"/>
      <c r="M12" s="110"/>
      <c r="N12" s="110"/>
      <c r="O12" s="111"/>
      <c r="P12" s="71"/>
    </row>
    <row r="13" spans="1:16" s="32" customFormat="1" ht="20.100000000000001" customHeight="1" x14ac:dyDescent="0.25">
      <c r="A13" s="105"/>
      <c r="B13" s="106"/>
      <c r="C13" s="106"/>
      <c r="D13" s="71"/>
      <c r="E13" s="107"/>
      <c r="F13" s="108"/>
      <c r="G13" s="107"/>
      <c r="H13" s="83"/>
      <c r="I13" s="109"/>
      <c r="J13" s="80"/>
      <c r="K13" s="106"/>
      <c r="L13" s="107"/>
      <c r="M13" s="110"/>
      <c r="N13" s="110"/>
      <c r="O13" s="111"/>
      <c r="P13" s="71"/>
    </row>
    <row r="14" spans="1:16" s="32" customFormat="1" ht="20.100000000000001" customHeight="1" x14ac:dyDescent="0.25">
      <c r="A14" s="105"/>
      <c r="B14" s="106"/>
      <c r="C14" s="106"/>
      <c r="D14" s="71"/>
      <c r="E14" s="107"/>
      <c r="F14" s="108"/>
      <c r="G14" s="107"/>
      <c r="H14" s="83"/>
      <c r="I14" s="109"/>
      <c r="J14" s="80"/>
      <c r="K14" s="106"/>
      <c r="L14" s="107"/>
      <c r="M14" s="110"/>
      <c r="N14" s="110"/>
      <c r="O14" s="111"/>
      <c r="P14" s="71"/>
    </row>
    <row r="15" spans="1:16" s="32" customFormat="1" ht="20.100000000000001" customHeight="1" x14ac:dyDescent="0.25">
      <c r="A15" s="105"/>
      <c r="B15" s="106"/>
      <c r="C15" s="106"/>
      <c r="D15" s="71"/>
      <c r="E15" s="107"/>
      <c r="F15" s="108"/>
      <c r="G15" s="107"/>
      <c r="H15" s="83"/>
      <c r="I15" s="109"/>
      <c r="J15" s="80"/>
      <c r="K15" s="106"/>
      <c r="L15" s="107"/>
      <c r="M15" s="110"/>
      <c r="N15" s="110"/>
      <c r="O15" s="111"/>
      <c r="P15" s="71"/>
    </row>
    <row r="16" spans="1:16" s="32" customFormat="1" ht="20.100000000000001" customHeight="1" x14ac:dyDescent="0.25">
      <c r="A16" s="105"/>
      <c r="B16" s="106"/>
      <c r="C16" s="106"/>
      <c r="D16" s="71"/>
      <c r="E16" s="107"/>
      <c r="F16" s="108"/>
      <c r="G16" s="107"/>
      <c r="H16" s="83"/>
      <c r="I16" s="109"/>
      <c r="J16" s="80"/>
      <c r="K16" s="106"/>
      <c r="L16" s="107"/>
      <c r="M16" s="110"/>
      <c r="N16" s="110"/>
      <c r="O16" s="111"/>
      <c r="P16" s="71"/>
    </row>
    <row r="17" spans="1:16" s="32" customFormat="1" ht="20.100000000000001" customHeight="1" x14ac:dyDescent="0.25">
      <c r="A17" s="105"/>
      <c r="B17" s="106"/>
      <c r="C17" s="106"/>
      <c r="D17" s="71"/>
      <c r="E17" s="107"/>
      <c r="F17" s="108"/>
      <c r="G17" s="107"/>
      <c r="H17" s="83"/>
      <c r="I17" s="109"/>
      <c r="J17" s="80"/>
      <c r="K17" s="106"/>
      <c r="L17" s="107"/>
      <c r="M17" s="110"/>
      <c r="N17" s="110"/>
      <c r="O17" s="111"/>
      <c r="P17" s="71"/>
    </row>
    <row r="18" spans="1:16" s="32" customFormat="1" ht="20.100000000000001" customHeight="1" x14ac:dyDescent="0.25">
      <c r="A18" s="105"/>
      <c r="B18" s="106"/>
      <c r="C18" s="106"/>
      <c r="D18" s="71"/>
      <c r="E18" s="107"/>
      <c r="F18" s="108"/>
      <c r="G18" s="107"/>
      <c r="H18" s="83"/>
      <c r="I18" s="109"/>
      <c r="J18" s="80"/>
      <c r="K18" s="106"/>
      <c r="L18" s="107"/>
      <c r="M18" s="110"/>
      <c r="N18" s="110"/>
      <c r="O18" s="111"/>
      <c r="P18" s="71"/>
    </row>
    <row r="19" spans="1:16" s="32" customFormat="1" ht="20.100000000000001" customHeight="1" x14ac:dyDescent="0.25">
      <c r="A19" s="105"/>
      <c r="B19" s="106"/>
      <c r="C19" s="106"/>
      <c r="D19" s="71"/>
      <c r="E19" s="107"/>
      <c r="F19" s="108"/>
      <c r="G19" s="107"/>
      <c r="H19" s="83"/>
      <c r="I19" s="109"/>
      <c r="J19" s="80"/>
      <c r="K19" s="106"/>
      <c r="L19" s="107"/>
      <c r="M19" s="110"/>
      <c r="N19" s="110"/>
      <c r="O19" s="111"/>
      <c r="P19" s="71"/>
    </row>
    <row r="20" spans="1:16" s="32" customFormat="1" ht="20.100000000000001" customHeight="1" x14ac:dyDescent="0.25">
      <c r="A20" s="112" t="s">
        <v>49</v>
      </c>
      <c r="B20" s="33">
        <f>SUM(B5:B19)</f>
        <v>0</v>
      </c>
      <c r="C20" s="33">
        <f>SUM(C5:C19)</f>
        <v>0</v>
      </c>
      <c r="D20" s="33" t="e">
        <f>(C20/B20)*100</f>
        <v>#DIV/0!</v>
      </c>
      <c r="E20" s="107" t="e">
        <f>ROUND((0.05+(0.009*D20)),4)</f>
        <v>#DIV/0!</v>
      </c>
      <c r="F20" s="108">
        <v>1.3</v>
      </c>
      <c r="G20" s="107" t="e">
        <f>ROUND((F20*E20),4)</f>
        <v>#DIV/0!</v>
      </c>
      <c r="H20" s="119" t="e">
        <f>SUM(H5:H19)</f>
        <v>#DIV/0!</v>
      </c>
      <c r="I20" s="113"/>
      <c r="J20" s="93"/>
      <c r="K20" s="93"/>
      <c r="L20" s="93"/>
      <c r="M20" s="93"/>
    </row>
    <row r="21" spans="1:16" s="32" customFormat="1" ht="20.100000000000001" customHeight="1" x14ac:dyDescent="0.25">
      <c r="A21" s="93"/>
      <c r="B21" s="114"/>
      <c r="C21" s="114"/>
      <c r="D21" s="114"/>
      <c r="E21" s="115"/>
      <c r="F21" s="93"/>
      <c r="G21" s="115"/>
      <c r="H21" s="116"/>
      <c r="I21" s="113"/>
      <c r="J21" s="93"/>
      <c r="K21" s="93"/>
      <c r="L21" s="93"/>
      <c r="M21" s="93"/>
    </row>
    <row r="22" spans="1:16" ht="20.100000000000001" customHeight="1" x14ac:dyDescent="0.25"/>
    <row r="23" spans="1:16" x14ac:dyDescent="0.25">
      <c r="A23" s="117" t="s">
        <v>97</v>
      </c>
    </row>
    <row r="25" spans="1:16" ht="15.6" x14ac:dyDescent="0.35">
      <c r="A25" s="118" t="s">
        <v>116</v>
      </c>
    </row>
    <row r="26" spans="1:16" ht="15.6" x14ac:dyDescent="0.35">
      <c r="A26" s="118" t="s">
        <v>117</v>
      </c>
    </row>
    <row r="27" spans="1:16" ht="15.6" x14ac:dyDescent="0.35">
      <c r="A27" s="118" t="s">
        <v>118</v>
      </c>
    </row>
    <row r="28" spans="1:16" ht="16.8" x14ac:dyDescent="0.35">
      <c r="A28" t="s">
        <v>119</v>
      </c>
    </row>
    <row r="29" spans="1:16" ht="16.8" x14ac:dyDescent="0.35">
      <c r="A29" t="s">
        <v>120</v>
      </c>
    </row>
    <row r="30" spans="1:16" ht="15.6" x14ac:dyDescent="0.35">
      <c r="A30" t="s">
        <v>121</v>
      </c>
    </row>
    <row r="31" spans="1:16" ht="15.6" x14ac:dyDescent="0.35">
      <c r="A31" t="s">
        <v>122</v>
      </c>
    </row>
    <row r="32" spans="1:16" ht="15.6" x14ac:dyDescent="0.35">
      <c r="A32" t="s">
        <v>123</v>
      </c>
    </row>
  </sheetData>
  <mergeCells count="2">
    <mergeCell ref="B1:H1"/>
    <mergeCell ref="I1:P1"/>
  </mergeCells>
  <phoneticPr fontId="2" type="noConversion"/>
  <printOptions horizontalCentered="1"/>
  <pageMargins left="0.25" right="0.25" top="1.5" bottom="0.5" header="0.5" footer="0.25"/>
  <pageSetup scale="59" orientation="landscape" blackAndWhite="1" r:id="rId1"/>
  <headerFooter alignWithMargins="0">
    <oddHeader>&amp;C&amp;"Arial,Bold"&amp;14BMP WATER QUALITY  VOLUME AND PEAK DISCHARGE CALCULATIONS
SHORT CUT METHOD
[PROJECT NAME]
BOONE COUNTY, MISSOURI</oddHeader>
    <oddFooter xml:space="preserve">&amp;L&amp;8&amp;G STORMWATER PROGRAM - TOOLS (03/15/2010)&amp;RREVISED:  </oddFooter>
  </headerFooter>
  <colBreaks count="1" manualBreakCount="1">
    <brk id="8" max="1048575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C25"/>
  <sheetViews>
    <sheetView zoomScale="90" zoomScaleNormal="90" workbookViewId="0">
      <selection activeCell="C3" sqref="C3"/>
    </sheetView>
  </sheetViews>
  <sheetFormatPr defaultRowHeight="13.2" x14ac:dyDescent="0.25"/>
  <cols>
    <col min="1" max="1" width="3.77734375" style="178" customWidth="1"/>
    <col min="2" max="2" width="81.109375" style="178" bestFit="1" customWidth="1"/>
    <col min="3" max="3" width="12.77734375" style="178" customWidth="1"/>
    <col min="4" max="16384" width="8.88671875" style="178"/>
  </cols>
  <sheetData>
    <row r="1" spans="1:3" ht="100.05" customHeight="1" x14ac:dyDescent="0.25">
      <c r="A1" s="260" t="s">
        <v>235</v>
      </c>
      <c r="B1" s="260"/>
      <c r="C1" s="260"/>
    </row>
    <row r="2" spans="1:3" ht="40.049999999999997" customHeight="1" thickBot="1" x14ac:dyDescent="0.3">
      <c r="A2" s="211"/>
      <c r="B2" s="211"/>
      <c r="C2" s="211"/>
    </row>
    <row r="3" spans="1:3" ht="30" customHeight="1" x14ac:dyDescent="0.25">
      <c r="A3" s="261" t="s">
        <v>236</v>
      </c>
      <c r="B3" s="262"/>
      <c r="C3" s="212"/>
    </row>
    <row r="4" spans="1:3" ht="19.95" customHeight="1" x14ac:dyDescent="0.25">
      <c r="A4" s="213"/>
      <c r="B4" s="214"/>
      <c r="C4" s="215"/>
    </row>
    <row r="5" spans="1:3" ht="30" customHeight="1" x14ac:dyDescent="0.25">
      <c r="A5" s="216"/>
      <c r="B5" s="217" t="s">
        <v>237</v>
      </c>
      <c r="C5" s="218"/>
    </row>
    <row r="6" spans="1:3" ht="30" customHeight="1" x14ac:dyDescent="0.25">
      <c r="A6" s="216"/>
      <c r="B6" s="217" t="s">
        <v>238</v>
      </c>
      <c r="C6" s="218"/>
    </row>
    <row r="7" spans="1:3" ht="30" customHeight="1" x14ac:dyDescent="0.25">
      <c r="A7" s="216"/>
      <c r="B7" s="217" t="s">
        <v>239</v>
      </c>
      <c r="C7" s="218"/>
    </row>
    <row r="8" spans="1:3" ht="30" customHeight="1" x14ac:dyDescent="0.25">
      <c r="A8" s="216"/>
      <c r="B8" s="217" t="s">
        <v>240</v>
      </c>
      <c r="C8" s="218"/>
    </row>
    <row r="9" spans="1:3" ht="30" customHeight="1" x14ac:dyDescent="0.25">
      <c r="A9" s="216"/>
      <c r="B9" s="217" t="s">
        <v>241</v>
      </c>
      <c r="C9" s="218"/>
    </row>
    <row r="10" spans="1:3" ht="19.95" customHeight="1" thickBot="1" x14ac:dyDescent="0.3">
      <c r="A10" s="219"/>
      <c r="B10" s="220"/>
      <c r="C10" s="221"/>
    </row>
    <row r="11" spans="1:3" ht="30" customHeight="1" thickBot="1" x14ac:dyDescent="0.3">
      <c r="A11" s="263" t="s">
        <v>242</v>
      </c>
      <c r="B11" s="264"/>
      <c r="C11" s="222">
        <f>C3-C5-C6-C7-C8-C9</f>
        <v>0</v>
      </c>
    </row>
    <row r="25" ht="27" customHeight="1" x14ac:dyDescent="0.25"/>
  </sheetData>
  <mergeCells count="3">
    <mergeCell ref="A1:C1"/>
    <mergeCell ref="A3:B3"/>
    <mergeCell ref="A11:B11"/>
  </mergeCells>
  <printOptions horizontalCentered="1"/>
  <pageMargins left="0.4" right="0.4" top="1.5" bottom="0.5" header="0.5" footer="0.25"/>
  <pageSetup orientation="portrait" blackAndWhite="1" r:id="rId1"/>
  <headerFooter alignWithMargins="0">
    <oddHeader>&amp;C&amp;"Arial,Bold"&amp;14RUNOFF REDUCTION RE-ESTABLISHMENT AREA CALCULATOR
FOR
BOONE COUNTY STORMWATER FORMS 4A AND 4B</oddHeader>
    <oddFooter>&amp;L&amp;G &amp;8STORMWATER PROGRAM - TOOLS (12/04/2014)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  <pageSetUpPr fitToPage="1"/>
  </sheetPr>
  <dimension ref="A1:L30"/>
  <sheetViews>
    <sheetView zoomScale="70" zoomScaleNormal="85" workbookViewId="0">
      <pane xSplit="1" ySplit="4" topLeftCell="B5" activePane="bottomRight" state="frozen"/>
      <selection activeCell="A5" sqref="A5:A9"/>
      <selection pane="topRight" activeCell="A5" sqref="A5:A9"/>
      <selection pane="bottomLeft" activeCell="A5" sqref="A5:A9"/>
      <selection pane="bottomRight" activeCell="A5" sqref="A5"/>
    </sheetView>
  </sheetViews>
  <sheetFormatPr defaultRowHeight="13.2" x14ac:dyDescent="0.25"/>
  <cols>
    <col min="1" max="1" width="25.6640625" style="194" customWidth="1"/>
    <col min="2" max="2" width="12.6640625" style="194" customWidth="1"/>
    <col min="3" max="3" width="13.6640625" style="194" bestFit="1" customWidth="1"/>
    <col min="4" max="4" width="16.6640625" style="194" customWidth="1"/>
    <col min="5" max="5" width="15.6640625" style="194" customWidth="1"/>
    <col min="6" max="7" width="12.6640625" style="194" customWidth="1"/>
    <col min="8" max="8" width="18.6640625" style="194" customWidth="1"/>
    <col min="9" max="9" width="16.6640625" style="194" customWidth="1"/>
    <col min="10" max="10" width="14.6640625" style="194" customWidth="1"/>
    <col min="11" max="12" width="15.6640625" style="194" customWidth="1"/>
    <col min="13" max="16384" width="8.88671875" style="178"/>
  </cols>
  <sheetData>
    <row r="1" spans="1:12" s="175" customFormat="1" ht="20.100000000000001" customHeight="1" x14ac:dyDescent="0.25">
      <c r="A1" s="173"/>
      <c r="B1" s="174"/>
      <c r="C1" s="265" t="s">
        <v>125</v>
      </c>
      <c r="D1" s="266"/>
      <c r="E1" s="266"/>
      <c r="F1" s="266"/>
      <c r="G1" s="266"/>
      <c r="H1" s="266"/>
      <c r="I1" s="266"/>
      <c r="J1" s="266"/>
      <c r="K1" s="266"/>
      <c r="L1" s="267"/>
    </row>
    <row r="2" spans="1:12" ht="20.100000000000001" customHeight="1" x14ac:dyDescent="0.25">
      <c r="A2" s="176" t="s">
        <v>126</v>
      </c>
      <c r="B2" s="177" t="s">
        <v>127</v>
      </c>
      <c r="C2" s="177" t="s">
        <v>145</v>
      </c>
      <c r="D2" s="177" t="s">
        <v>146</v>
      </c>
      <c r="E2" s="177" t="s">
        <v>147</v>
      </c>
      <c r="F2" s="177" t="s">
        <v>128</v>
      </c>
      <c r="G2" s="177" t="s">
        <v>148</v>
      </c>
      <c r="H2" s="177" t="s">
        <v>149</v>
      </c>
      <c r="I2" s="177" t="s">
        <v>150</v>
      </c>
      <c r="J2" s="177" t="s">
        <v>129</v>
      </c>
      <c r="K2" s="177" t="s">
        <v>151</v>
      </c>
      <c r="L2" s="177" t="s">
        <v>152</v>
      </c>
    </row>
    <row r="3" spans="1:12" x14ac:dyDescent="0.25">
      <c r="A3" s="179" t="s">
        <v>130</v>
      </c>
      <c r="B3" s="180" t="s">
        <v>86</v>
      </c>
      <c r="C3" s="180" t="s">
        <v>131</v>
      </c>
      <c r="D3" s="180" t="s">
        <v>132</v>
      </c>
      <c r="E3" s="180" t="s">
        <v>133</v>
      </c>
      <c r="F3" s="180" t="s">
        <v>134</v>
      </c>
      <c r="G3" s="180" t="s">
        <v>135</v>
      </c>
      <c r="H3" s="180" t="s">
        <v>136</v>
      </c>
      <c r="I3" s="180" t="s">
        <v>137</v>
      </c>
      <c r="J3" s="180" t="s">
        <v>138</v>
      </c>
      <c r="K3" s="180" t="s">
        <v>138</v>
      </c>
      <c r="L3" s="180" t="s">
        <v>136</v>
      </c>
    </row>
    <row r="4" spans="1:12" ht="16.8" x14ac:dyDescent="0.35">
      <c r="A4" s="181"/>
      <c r="B4" s="182" t="s">
        <v>153</v>
      </c>
      <c r="C4" s="182" t="s">
        <v>178</v>
      </c>
      <c r="D4" s="182" t="s">
        <v>139</v>
      </c>
      <c r="E4" s="182" t="s">
        <v>179</v>
      </c>
      <c r="F4" s="182" t="s">
        <v>180</v>
      </c>
      <c r="G4" s="182" t="s">
        <v>154</v>
      </c>
      <c r="H4" s="182" t="s">
        <v>181</v>
      </c>
      <c r="I4" s="182" t="s">
        <v>182</v>
      </c>
      <c r="J4" s="182" t="s">
        <v>183</v>
      </c>
      <c r="K4" s="182" t="s">
        <v>184</v>
      </c>
      <c r="L4" s="182" t="s">
        <v>181</v>
      </c>
    </row>
    <row r="5" spans="1:12" s="175" customFormat="1" ht="20.100000000000001" customHeight="1" x14ac:dyDescent="0.25">
      <c r="A5" s="183"/>
      <c r="B5" s="184"/>
      <c r="C5" s="185">
        <v>2.5</v>
      </c>
      <c r="D5" s="185">
        <v>1</v>
      </c>
      <c r="E5" s="185">
        <v>0.5</v>
      </c>
      <c r="F5" s="186">
        <f>E5/2</f>
        <v>0.25</v>
      </c>
      <c r="G5" s="187">
        <v>3</v>
      </c>
      <c r="H5" s="188">
        <f>(B5*C5)/(D5*G5*(F5+C5))</f>
        <v>0</v>
      </c>
      <c r="I5" s="189"/>
      <c r="J5" s="188" t="e">
        <f>ROUND((H5/I5),0)</f>
        <v>#DIV/0!</v>
      </c>
      <c r="K5" s="189"/>
      <c r="L5" s="188">
        <f>I5*K5</f>
        <v>0</v>
      </c>
    </row>
    <row r="6" spans="1:12" s="175" customFormat="1" ht="20.100000000000001" customHeight="1" x14ac:dyDescent="0.25">
      <c r="A6" s="183"/>
      <c r="B6" s="184"/>
      <c r="C6" s="185">
        <v>2.5</v>
      </c>
      <c r="D6" s="185">
        <v>1</v>
      </c>
      <c r="E6" s="185">
        <v>0.5</v>
      </c>
      <c r="F6" s="186">
        <f>E6/2</f>
        <v>0.25</v>
      </c>
      <c r="G6" s="187">
        <v>3</v>
      </c>
      <c r="H6" s="188">
        <f>(B6*C6)/(D6*G6*(F6+C6))</f>
        <v>0</v>
      </c>
      <c r="I6" s="189"/>
      <c r="J6" s="188" t="e">
        <f>ROUND((H6/I6),0)</f>
        <v>#DIV/0!</v>
      </c>
      <c r="K6" s="189"/>
      <c r="L6" s="188">
        <f>I6*K6</f>
        <v>0</v>
      </c>
    </row>
    <row r="7" spans="1:12" s="175" customFormat="1" ht="20.100000000000001" customHeight="1" x14ac:dyDescent="0.25">
      <c r="A7" s="183"/>
      <c r="B7" s="184"/>
      <c r="C7" s="185"/>
      <c r="D7" s="185"/>
      <c r="E7" s="185"/>
      <c r="F7" s="186"/>
      <c r="G7" s="187"/>
      <c r="H7" s="188"/>
      <c r="I7" s="189"/>
      <c r="J7" s="188"/>
      <c r="K7" s="189"/>
      <c r="L7" s="188"/>
    </row>
    <row r="8" spans="1:12" s="175" customFormat="1" ht="20.100000000000001" customHeight="1" x14ac:dyDescent="0.25">
      <c r="A8" s="183"/>
      <c r="B8" s="184"/>
      <c r="C8" s="185"/>
      <c r="D8" s="185"/>
      <c r="E8" s="185"/>
      <c r="F8" s="186"/>
      <c r="G8" s="187"/>
      <c r="H8" s="188"/>
      <c r="I8" s="189"/>
      <c r="J8" s="188"/>
      <c r="K8" s="189"/>
      <c r="L8" s="188"/>
    </row>
    <row r="9" spans="1:12" s="175" customFormat="1" ht="20.100000000000001" customHeight="1" x14ac:dyDescent="0.25">
      <c r="A9" s="183"/>
      <c r="B9" s="184"/>
      <c r="C9" s="185"/>
      <c r="D9" s="185"/>
      <c r="E9" s="185"/>
      <c r="F9" s="186"/>
      <c r="G9" s="187"/>
      <c r="H9" s="188"/>
      <c r="I9" s="189"/>
      <c r="J9" s="188"/>
      <c r="K9" s="189"/>
      <c r="L9" s="188"/>
    </row>
    <row r="10" spans="1:12" s="175" customFormat="1" ht="20.100000000000001" customHeight="1" x14ac:dyDescent="0.25">
      <c r="A10" s="183"/>
      <c r="B10" s="184"/>
      <c r="C10" s="185"/>
      <c r="D10" s="185"/>
      <c r="E10" s="185"/>
      <c r="F10" s="186"/>
      <c r="G10" s="187"/>
      <c r="H10" s="188"/>
      <c r="I10" s="189"/>
      <c r="J10" s="188"/>
      <c r="K10" s="189"/>
      <c r="L10" s="188"/>
    </row>
    <row r="11" spans="1:12" s="175" customFormat="1" ht="20.100000000000001" customHeight="1" x14ac:dyDescent="0.25">
      <c r="A11" s="183"/>
      <c r="B11" s="184"/>
      <c r="C11" s="185"/>
      <c r="D11" s="185"/>
      <c r="E11" s="185"/>
      <c r="F11" s="186"/>
      <c r="G11" s="187"/>
      <c r="H11" s="188"/>
      <c r="I11" s="189"/>
      <c r="J11" s="188"/>
      <c r="K11" s="189"/>
      <c r="L11" s="188"/>
    </row>
    <row r="12" spans="1:12" s="175" customFormat="1" ht="20.100000000000001" customHeight="1" x14ac:dyDescent="0.25">
      <c r="A12" s="183"/>
      <c r="B12" s="184"/>
      <c r="C12" s="185"/>
      <c r="D12" s="185"/>
      <c r="E12" s="185"/>
      <c r="F12" s="186"/>
      <c r="G12" s="187"/>
      <c r="H12" s="190"/>
      <c r="I12" s="191"/>
      <c r="J12" s="190"/>
      <c r="K12" s="189"/>
      <c r="L12" s="188"/>
    </row>
    <row r="13" spans="1:12" s="175" customFormat="1" ht="20.100000000000001" customHeight="1" x14ac:dyDescent="0.25">
      <c r="A13" s="183"/>
      <c r="B13" s="184"/>
      <c r="C13" s="185"/>
      <c r="D13" s="185"/>
      <c r="E13" s="185"/>
      <c r="F13" s="186"/>
      <c r="G13" s="187"/>
      <c r="H13" s="190"/>
      <c r="I13" s="191"/>
      <c r="J13" s="190"/>
      <c r="K13" s="189"/>
      <c r="L13" s="188"/>
    </row>
    <row r="14" spans="1:12" s="175" customFormat="1" ht="20.100000000000001" customHeight="1" x14ac:dyDescent="0.25">
      <c r="A14" s="183"/>
      <c r="B14" s="184"/>
      <c r="C14" s="185"/>
      <c r="D14" s="185"/>
      <c r="E14" s="185"/>
      <c r="F14" s="186"/>
      <c r="G14" s="187"/>
      <c r="H14" s="190"/>
      <c r="I14" s="191"/>
      <c r="J14" s="190"/>
      <c r="K14" s="189"/>
      <c r="L14" s="188"/>
    </row>
    <row r="15" spans="1:12" s="175" customFormat="1" ht="20.100000000000001" customHeight="1" x14ac:dyDescent="0.25">
      <c r="A15" s="192"/>
      <c r="B15" s="193"/>
      <c r="C15" s="193"/>
      <c r="D15" s="192"/>
      <c r="E15" s="192"/>
      <c r="F15" s="192"/>
      <c r="G15" s="192"/>
      <c r="H15" s="192"/>
      <c r="I15" s="192"/>
      <c r="J15" s="192"/>
      <c r="K15" s="192"/>
      <c r="L15" s="192"/>
    </row>
    <row r="16" spans="1:12" ht="20.100000000000001" customHeight="1" x14ac:dyDescent="0.25"/>
    <row r="17" spans="1:12" x14ac:dyDescent="0.25">
      <c r="A17" s="195" t="s">
        <v>97</v>
      </c>
    </row>
    <row r="19" spans="1:12" s="175" customFormat="1" ht="15.75" customHeight="1" x14ac:dyDescent="0.25">
      <c r="A19" s="196" t="s">
        <v>140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2"/>
      <c r="L19" s="192"/>
    </row>
    <row r="20" spans="1:12" s="175" customFormat="1" ht="15.75" customHeight="1" x14ac:dyDescent="0.25">
      <c r="A20" s="196" t="s">
        <v>141</v>
      </c>
      <c r="B20" s="192"/>
      <c r="C20" s="192"/>
      <c r="D20" s="192"/>
      <c r="E20" s="192"/>
      <c r="F20" s="192"/>
      <c r="G20" s="192"/>
      <c r="H20" s="192"/>
      <c r="I20" s="192"/>
      <c r="J20" s="192"/>
      <c r="K20" s="192"/>
      <c r="L20" s="192"/>
    </row>
    <row r="21" spans="1:12" s="175" customFormat="1" ht="15.75" customHeight="1" x14ac:dyDescent="0.25">
      <c r="A21" s="196" t="s">
        <v>142</v>
      </c>
      <c r="B21" s="192"/>
      <c r="C21" s="192"/>
      <c r="D21" s="192"/>
      <c r="E21" s="192"/>
      <c r="F21" s="192"/>
      <c r="G21" s="192"/>
      <c r="H21" s="192"/>
      <c r="I21" s="192"/>
      <c r="J21" s="192"/>
      <c r="K21" s="192"/>
      <c r="L21" s="192"/>
    </row>
    <row r="22" spans="1:12" s="175" customFormat="1" ht="15.75" customHeight="1" x14ac:dyDescent="0.25">
      <c r="A22" s="196" t="s">
        <v>143</v>
      </c>
      <c r="B22" s="192"/>
      <c r="C22" s="192"/>
      <c r="D22" s="192"/>
      <c r="E22" s="192"/>
      <c r="F22" s="192"/>
      <c r="G22" s="192"/>
      <c r="H22" s="192"/>
      <c r="I22" s="192"/>
      <c r="J22" s="192"/>
      <c r="K22" s="192"/>
      <c r="L22" s="192"/>
    </row>
    <row r="23" spans="1:12" s="175" customFormat="1" ht="15.75" customHeight="1" x14ac:dyDescent="0.35">
      <c r="A23" s="197" t="s">
        <v>185</v>
      </c>
      <c r="B23" s="192"/>
      <c r="C23" s="192"/>
      <c r="D23" s="192"/>
      <c r="E23" s="192"/>
      <c r="F23" s="192"/>
      <c r="G23" s="192"/>
      <c r="H23" s="192"/>
      <c r="I23" s="192"/>
      <c r="J23" s="192"/>
      <c r="K23" s="192"/>
      <c r="L23" s="192"/>
    </row>
    <row r="24" spans="1:12" s="175" customFormat="1" ht="15.75" customHeight="1" x14ac:dyDescent="0.25">
      <c r="A24" s="196" t="s">
        <v>155</v>
      </c>
      <c r="B24" s="192"/>
      <c r="C24" s="192"/>
      <c r="D24" s="192"/>
      <c r="E24" s="192"/>
      <c r="F24" s="192"/>
      <c r="G24" s="192"/>
      <c r="H24" s="192"/>
      <c r="I24" s="192"/>
      <c r="J24" s="192"/>
      <c r="K24" s="192"/>
      <c r="L24" s="192"/>
    </row>
    <row r="25" spans="1:12" s="175" customFormat="1" ht="15.75" customHeight="1" x14ac:dyDescent="0.25">
      <c r="A25" s="196" t="s">
        <v>156</v>
      </c>
      <c r="B25" s="192"/>
      <c r="C25" s="192"/>
      <c r="D25" s="192"/>
      <c r="E25" s="192"/>
      <c r="F25" s="192"/>
      <c r="G25" s="192"/>
      <c r="H25" s="192"/>
      <c r="I25" s="192"/>
      <c r="J25" s="192"/>
      <c r="K25" s="192"/>
      <c r="L25" s="192"/>
    </row>
    <row r="26" spans="1:12" x14ac:dyDescent="0.25">
      <c r="A26" s="197" t="s">
        <v>144</v>
      </c>
    </row>
    <row r="27" spans="1:12" x14ac:dyDescent="0.25">
      <c r="A27" s="178"/>
    </row>
    <row r="28" spans="1:12" x14ac:dyDescent="0.25">
      <c r="A28" s="178"/>
    </row>
    <row r="29" spans="1:12" x14ac:dyDescent="0.25">
      <c r="A29" s="178"/>
    </row>
    <row r="30" spans="1:12" x14ac:dyDescent="0.25">
      <c r="A30" s="178"/>
    </row>
  </sheetData>
  <mergeCells count="1">
    <mergeCell ref="C1:L1"/>
  </mergeCells>
  <printOptions horizontalCentered="1"/>
  <pageMargins left="0.25" right="0.25" top="1.75" bottom="0.5" header="0.5" footer="0.25"/>
  <pageSetup paperSize="3" scale="99" orientation="landscape" blackAndWhite="1" r:id="rId1"/>
  <headerFooter alignWithMargins="0">
    <oddHeader>&amp;C&amp;"Arial,Bold"&amp;14BIORETENTION CELL DESIGN CALCULATIONS
(PER MARC 2009)
[PROJECT NAME]
BOONE COUNTY, MISSOURI</oddHeader>
    <oddFooter xml:space="preserve">&amp;L&amp;8&amp;G STORMWATER PROGRAM - TOOLS (03/15/2010)&amp;RREVISED:  </oddFooter>
  </headerFooter>
  <colBreaks count="1" manualBreakCount="1">
    <brk id="2" max="1048575" man="1"/>
  </colBreak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50"/>
    <pageSetUpPr fitToPage="1"/>
  </sheetPr>
  <dimension ref="A1:O37"/>
  <sheetViews>
    <sheetView zoomScale="80" zoomScaleNormal="80" workbookViewId="0">
      <selection activeCell="A5" sqref="A5:A9"/>
    </sheetView>
  </sheetViews>
  <sheetFormatPr defaultRowHeight="13.2" x14ac:dyDescent="0.25"/>
  <cols>
    <col min="1" max="1" width="16.6640625" style="194" customWidth="1"/>
    <col min="2" max="8" width="12.77734375" style="194" customWidth="1"/>
    <col min="9" max="9" width="26.77734375" style="194" customWidth="1"/>
    <col min="10" max="14" width="12.77734375" style="194" customWidth="1"/>
    <col min="15" max="15" width="12.77734375" style="178" customWidth="1"/>
    <col min="16" max="16384" width="8.88671875" style="178"/>
  </cols>
  <sheetData>
    <row r="1" spans="1:15" s="175" customFormat="1" ht="20.100000000000001" customHeight="1" x14ac:dyDescent="0.25">
      <c r="A1" s="192"/>
      <c r="B1" s="265" t="s">
        <v>186</v>
      </c>
      <c r="C1" s="266"/>
      <c r="D1" s="266"/>
      <c r="E1" s="266"/>
      <c r="F1" s="266"/>
      <c r="G1" s="266"/>
      <c r="H1" s="267"/>
      <c r="I1" s="265" t="s">
        <v>187</v>
      </c>
      <c r="J1" s="266"/>
      <c r="K1" s="266"/>
      <c r="L1" s="266"/>
      <c r="M1" s="266"/>
      <c r="N1" s="266"/>
      <c r="O1" s="267"/>
    </row>
    <row r="2" spans="1:15" ht="20.100000000000001" customHeight="1" x14ac:dyDescent="0.25">
      <c r="A2" s="198" t="s">
        <v>188</v>
      </c>
      <c r="B2" s="199" t="s">
        <v>189</v>
      </c>
      <c r="C2" s="199" t="s">
        <v>190</v>
      </c>
      <c r="D2" s="199" t="s">
        <v>191</v>
      </c>
      <c r="E2" s="199" t="s">
        <v>84</v>
      </c>
      <c r="F2" s="199" t="s">
        <v>192</v>
      </c>
      <c r="G2" s="199" t="s">
        <v>191</v>
      </c>
      <c r="H2" s="199" t="s">
        <v>193</v>
      </c>
      <c r="I2" s="278" t="s">
        <v>194</v>
      </c>
      <c r="J2" s="279"/>
      <c r="K2" s="199" t="s">
        <v>195</v>
      </c>
      <c r="L2" s="199" t="s">
        <v>196</v>
      </c>
      <c r="M2" s="199" t="s">
        <v>197</v>
      </c>
      <c r="N2" s="199" t="s">
        <v>198</v>
      </c>
      <c r="O2" s="199" t="s">
        <v>199</v>
      </c>
    </row>
    <row r="3" spans="1:15" x14ac:dyDescent="0.25">
      <c r="A3" s="200"/>
      <c r="B3" s="201" t="s">
        <v>83</v>
      </c>
      <c r="C3" s="201" t="s">
        <v>90</v>
      </c>
      <c r="D3" s="201" t="s">
        <v>200</v>
      </c>
      <c r="E3" s="201" t="s">
        <v>201</v>
      </c>
      <c r="F3" s="201" t="s">
        <v>78</v>
      </c>
      <c r="G3" s="201" t="s">
        <v>202</v>
      </c>
      <c r="H3" s="201" t="s">
        <v>37</v>
      </c>
      <c r="I3" s="280" t="s">
        <v>203</v>
      </c>
      <c r="J3" s="281"/>
      <c r="K3" s="201" t="s">
        <v>204</v>
      </c>
      <c r="L3" s="201" t="s">
        <v>205</v>
      </c>
      <c r="M3" s="201" t="s">
        <v>206</v>
      </c>
      <c r="N3" s="201" t="s">
        <v>194</v>
      </c>
      <c r="O3" s="201" t="s">
        <v>194</v>
      </c>
    </row>
    <row r="4" spans="1:15" ht="15.6" x14ac:dyDescent="0.25">
      <c r="A4" s="202"/>
      <c r="B4" s="173" t="s">
        <v>92</v>
      </c>
      <c r="C4" s="173" t="s">
        <v>207</v>
      </c>
      <c r="D4" s="173" t="s">
        <v>208</v>
      </c>
      <c r="E4" s="173" t="s">
        <v>209</v>
      </c>
      <c r="F4" s="173" t="s">
        <v>210</v>
      </c>
      <c r="G4" s="173" t="s">
        <v>211</v>
      </c>
      <c r="H4" s="173" t="s">
        <v>212</v>
      </c>
      <c r="I4" s="282" t="s">
        <v>213</v>
      </c>
      <c r="J4" s="283"/>
      <c r="K4" s="173" t="s">
        <v>214</v>
      </c>
      <c r="L4" s="173" t="s">
        <v>215</v>
      </c>
      <c r="M4" s="173" t="s">
        <v>216</v>
      </c>
      <c r="N4" s="173" t="s">
        <v>217</v>
      </c>
      <c r="O4" s="173" t="s">
        <v>217</v>
      </c>
    </row>
    <row r="5" spans="1:15" s="175" customFormat="1" ht="20.100000000000001" customHeight="1" x14ac:dyDescent="0.25">
      <c r="A5" s="284"/>
      <c r="B5" s="287"/>
      <c r="C5" s="290" t="s">
        <v>218</v>
      </c>
      <c r="D5" s="186" t="s">
        <v>51</v>
      </c>
      <c r="E5" s="203"/>
      <c r="F5" s="186">
        <f>$B$5*E5</f>
        <v>0</v>
      </c>
      <c r="G5" s="204">
        <v>1.9</v>
      </c>
      <c r="H5" s="205">
        <f>F5*G5</f>
        <v>0</v>
      </c>
      <c r="I5" s="188" t="s">
        <v>219</v>
      </c>
      <c r="J5" s="203"/>
      <c r="K5" s="190">
        <v>0.15</v>
      </c>
      <c r="L5" s="203"/>
      <c r="M5" s="203"/>
      <c r="N5" s="293"/>
      <c r="O5" s="293"/>
    </row>
    <row r="6" spans="1:15" s="175" customFormat="1" ht="20.100000000000001" customHeight="1" x14ac:dyDescent="0.25">
      <c r="A6" s="285"/>
      <c r="B6" s="288"/>
      <c r="C6" s="291"/>
      <c r="D6" s="188">
        <v>2</v>
      </c>
      <c r="E6" s="203"/>
      <c r="F6" s="186">
        <f>$B$5*E6</f>
        <v>0</v>
      </c>
      <c r="G6" s="204">
        <v>5.4</v>
      </c>
      <c r="H6" s="205">
        <f>F6*G6</f>
        <v>0</v>
      </c>
      <c r="I6" s="188" t="s">
        <v>220</v>
      </c>
      <c r="J6" s="203"/>
      <c r="K6" s="206">
        <v>0.09</v>
      </c>
      <c r="L6" s="203"/>
      <c r="M6" s="203"/>
      <c r="N6" s="294"/>
      <c r="O6" s="294"/>
    </row>
    <row r="7" spans="1:15" s="175" customFormat="1" ht="20.100000000000001" customHeight="1" x14ac:dyDescent="0.25">
      <c r="A7" s="285"/>
      <c r="B7" s="288"/>
      <c r="C7" s="291"/>
      <c r="D7" s="188">
        <v>10</v>
      </c>
      <c r="E7" s="203"/>
      <c r="F7" s="186">
        <f>$B$5*E7</f>
        <v>0</v>
      </c>
      <c r="G7" s="204">
        <v>7.3</v>
      </c>
      <c r="H7" s="205">
        <f>F7*G7</f>
        <v>0</v>
      </c>
      <c r="I7" s="188" t="s">
        <v>221</v>
      </c>
      <c r="J7" s="203"/>
      <c r="K7" s="206">
        <v>0.03</v>
      </c>
      <c r="L7" s="203"/>
      <c r="M7" s="203"/>
      <c r="N7" s="294"/>
      <c r="O7" s="294"/>
    </row>
    <row r="8" spans="1:15" s="175" customFormat="1" ht="20.100000000000001" customHeight="1" x14ac:dyDescent="0.25">
      <c r="A8" s="285"/>
      <c r="B8" s="288"/>
      <c r="C8" s="291"/>
      <c r="D8" s="188">
        <v>25</v>
      </c>
      <c r="E8" s="203"/>
      <c r="F8" s="186">
        <f>$B$5*E8</f>
        <v>0</v>
      </c>
      <c r="G8" s="204">
        <v>8.3000000000000007</v>
      </c>
      <c r="H8" s="205">
        <f>F8*G8</f>
        <v>0</v>
      </c>
      <c r="I8" s="188" t="s">
        <v>222</v>
      </c>
      <c r="J8" s="203"/>
      <c r="K8" s="206">
        <v>0.03</v>
      </c>
      <c r="L8" s="203"/>
      <c r="M8" s="203"/>
      <c r="N8" s="294"/>
      <c r="O8" s="294"/>
    </row>
    <row r="9" spans="1:15" s="175" customFormat="1" ht="20.100000000000001" customHeight="1" x14ac:dyDescent="0.25">
      <c r="A9" s="286"/>
      <c r="B9" s="289"/>
      <c r="C9" s="292"/>
      <c r="D9" s="188">
        <v>100</v>
      </c>
      <c r="E9" s="203"/>
      <c r="F9" s="186">
        <f>$B$5*E9</f>
        <v>0</v>
      </c>
      <c r="G9" s="204">
        <v>10.92</v>
      </c>
      <c r="H9" s="205">
        <f>F9*G9</f>
        <v>0</v>
      </c>
      <c r="I9" s="188" t="s">
        <v>223</v>
      </c>
      <c r="J9" s="203"/>
      <c r="K9" s="206">
        <v>0.03</v>
      </c>
      <c r="L9" s="203"/>
      <c r="M9" s="203"/>
      <c r="N9" s="295"/>
      <c r="O9" s="295"/>
    </row>
    <row r="10" spans="1:15" s="175" customFormat="1" ht="20.100000000000001" customHeight="1" x14ac:dyDescent="0.25">
      <c r="A10" s="269"/>
      <c r="B10" s="272"/>
      <c r="C10" s="275"/>
      <c r="D10" s="186"/>
      <c r="E10" s="186"/>
      <c r="F10" s="186"/>
      <c r="G10" s="186"/>
      <c r="H10" s="186"/>
      <c r="I10" s="188"/>
      <c r="J10" s="186"/>
      <c r="K10" s="190"/>
      <c r="L10" s="207"/>
      <c r="M10" s="207"/>
      <c r="N10" s="275"/>
      <c r="O10" s="275"/>
    </row>
    <row r="11" spans="1:15" s="175" customFormat="1" ht="20.100000000000001" customHeight="1" x14ac:dyDescent="0.25">
      <c r="A11" s="270"/>
      <c r="B11" s="273"/>
      <c r="C11" s="276"/>
      <c r="D11" s="188"/>
      <c r="E11" s="186"/>
      <c r="F11" s="186"/>
      <c r="G11" s="186"/>
      <c r="H11" s="205"/>
      <c r="I11" s="188"/>
      <c r="J11" s="186"/>
      <c r="K11" s="190"/>
      <c r="L11" s="207"/>
      <c r="M11" s="207"/>
      <c r="N11" s="276"/>
      <c r="O11" s="276"/>
    </row>
    <row r="12" spans="1:15" s="175" customFormat="1" ht="20.100000000000001" customHeight="1" x14ac:dyDescent="0.25">
      <c r="A12" s="270"/>
      <c r="B12" s="273"/>
      <c r="C12" s="276"/>
      <c r="D12" s="188"/>
      <c r="E12" s="186"/>
      <c r="F12" s="186"/>
      <c r="G12" s="186"/>
      <c r="H12" s="205"/>
      <c r="I12" s="188"/>
      <c r="J12" s="186"/>
      <c r="K12" s="190"/>
      <c r="L12" s="207"/>
      <c r="M12" s="207"/>
      <c r="N12" s="276"/>
      <c r="O12" s="276"/>
    </row>
    <row r="13" spans="1:15" s="175" customFormat="1" ht="20.100000000000001" customHeight="1" x14ac:dyDescent="0.25">
      <c r="A13" s="270"/>
      <c r="B13" s="273"/>
      <c r="C13" s="276"/>
      <c r="D13" s="188"/>
      <c r="E13" s="186"/>
      <c r="F13" s="186"/>
      <c r="G13" s="186"/>
      <c r="H13" s="205"/>
      <c r="I13" s="188"/>
      <c r="J13" s="186"/>
      <c r="K13" s="190"/>
      <c r="L13" s="207"/>
      <c r="M13" s="207"/>
      <c r="N13" s="276"/>
      <c r="O13" s="276"/>
    </row>
    <row r="14" spans="1:15" s="175" customFormat="1" ht="20.100000000000001" customHeight="1" x14ac:dyDescent="0.25">
      <c r="A14" s="271"/>
      <c r="B14" s="274"/>
      <c r="C14" s="277"/>
      <c r="D14" s="188"/>
      <c r="E14" s="186"/>
      <c r="F14" s="186"/>
      <c r="G14" s="186"/>
      <c r="H14" s="205"/>
      <c r="I14" s="188"/>
      <c r="J14" s="186"/>
      <c r="K14" s="190"/>
      <c r="L14" s="207"/>
      <c r="M14" s="207"/>
      <c r="N14" s="277"/>
      <c r="O14" s="277"/>
    </row>
    <row r="15" spans="1:15" s="175" customFormat="1" ht="20.100000000000001" customHeight="1" x14ac:dyDescent="0.25">
      <c r="A15" s="269"/>
      <c r="B15" s="272"/>
      <c r="C15" s="275"/>
      <c r="D15" s="186"/>
      <c r="E15" s="186"/>
      <c r="F15" s="186"/>
      <c r="G15" s="186"/>
      <c r="H15" s="186"/>
      <c r="I15" s="188"/>
      <c r="J15" s="186"/>
      <c r="K15" s="190"/>
      <c r="L15" s="207"/>
      <c r="M15" s="207"/>
      <c r="N15" s="275"/>
      <c r="O15" s="275"/>
    </row>
    <row r="16" spans="1:15" s="175" customFormat="1" ht="20.100000000000001" customHeight="1" x14ac:dyDescent="0.25">
      <c r="A16" s="270"/>
      <c r="B16" s="273"/>
      <c r="C16" s="276"/>
      <c r="D16" s="188"/>
      <c r="E16" s="186"/>
      <c r="F16" s="186"/>
      <c r="G16" s="186"/>
      <c r="H16" s="205"/>
      <c r="I16" s="188"/>
      <c r="J16" s="186"/>
      <c r="K16" s="190"/>
      <c r="L16" s="207"/>
      <c r="M16" s="207"/>
      <c r="N16" s="276"/>
      <c r="O16" s="276"/>
    </row>
    <row r="17" spans="1:15" s="175" customFormat="1" ht="20.100000000000001" customHeight="1" x14ac:dyDescent="0.25">
      <c r="A17" s="270"/>
      <c r="B17" s="273"/>
      <c r="C17" s="276"/>
      <c r="D17" s="188"/>
      <c r="E17" s="186"/>
      <c r="F17" s="186"/>
      <c r="G17" s="186"/>
      <c r="H17" s="205"/>
      <c r="I17" s="188"/>
      <c r="J17" s="186"/>
      <c r="K17" s="190"/>
      <c r="L17" s="207"/>
      <c r="M17" s="207"/>
      <c r="N17" s="276"/>
      <c r="O17" s="276"/>
    </row>
    <row r="18" spans="1:15" s="175" customFormat="1" ht="20.100000000000001" customHeight="1" x14ac:dyDescent="0.25">
      <c r="A18" s="270"/>
      <c r="B18" s="273"/>
      <c r="C18" s="276"/>
      <c r="D18" s="188"/>
      <c r="E18" s="186"/>
      <c r="F18" s="186"/>
      <c r="G18" s="186"/>
      <c r="H18" s="205"/>
      <c r="I18" s="188"/>
      <c r="J18" s="186"/>
      <c r="K18" s="190"/>
      <c r="L18" s="207"/>
      <c r="M18" s="207"/>
      <c r="N18" s="276"/>
      <c r="O18" s="276"/>
    </row>
    <row r="19" spans="1:15" s="175" customFormat="1" ht="20.100000000000001" customHeight="1" x14ac:dyDescent="0.25">
      <c r="A19" s="271"/>
      <c r="B19" s="274"/>
      <c r="C19" s="277"/>
      <c r="D19" s="188"/>
      <c r="E19" s="186"/>
      <c r="F19" s="186"/>
      <c r="G19" s="186"/>
      <c r="H19" s="205"/>
      <c r="I19" s="188"/>
      <c r="J19" s="186"/>
      <c r="K19" s="190"/>
      <c r="L19" s="207"/>
      <c r="M19" s="207"/>
      <c r="N19" s="277"/>
      <c r="O19" s="277"/>
    </row>
    <row r="20" spans="1:15" s="175" customFormat="1" ht="20.100000000000001" customHeight="1" x14ac:dyDescent="0.25">
      <c r="A20" s="269"/>
      <c r="B20" s="272"/>
      <c r="C20" s="275"/>
      <c r="D20" s="186"/>
      <c r="E20" s="186"/>
      <c r="F20" s="186"/>
      <c r="G20" s="186"/>
      <c r="H20" s="186"/>
      <c r="I20" s="188"/>
      <c r="J20" s="186"/>
      <c r="K20" s="190"/>
      <c r="L20" s="207"/>
      <c r="M20" s="207"/>
      <c r="N20" s="275"/>
      <c r="O20" s="275"/>
    </row>
    <row r="21" spans="1:15" s="175" customFormat="1" ht="20.100000000000001" customHeight="1" x14ac:dyDescent="0.25">
      <c r="A21" s="270"/>
      <c r="B21" s="273"/>
      <c r="C21" s="276"/>
      <c r="D21" s="188"/>
      <c r="E21" s="186"/>
      <c r="F21" s="186"/>
      <c r="G21" s="186"/>
      <c r="H21" s="205"/>
      <c r="I21" s="188"/>
      <c r="J21" s="186"/>
      <c r="K21" s="190"/>
      <c r="L21" s="207"/>
      <c r="M21" s="207"/>
      <c r="N21" s="276"/>
      <c r="O21" s="276"/>
    </row>
    <row r="22" spans="1:15" s="175" customFormat="1" ht="20.100000000000001" customHeight="1" x14ac:dyDescent="0.25">
      <c r="A22" s="270"/>
      <c r="B22" s="273"/>
      <c r="C22" s="276"/>
      <c r="D22" s="188"/>
      <c r="E22" s="186"/>
      <c r="F22" s="186"/>
      <c r="G22" s="186"/>
      <c r="H22" s="205"/>
      <c r="I22" s="188"/>
      <c r="J22" s="186"/>
      <c r="K22" s="190"/>
      <c r="L22" s="207"/>
      <c r="M22" s="207"/>
      <c r="N22" s="276"/>
      <c r="O22" s="276"/>
    </row>
    <row r="23" spans="1:15" s="175" customFormat="1" ht="20.100000000000001" customHeight="1" x14ac:dyDescent="0.25">
      <c r="A23" s="270"/>
      <c r="B23" s="273"/>
      <c r="C23" s="276"/>
      <c r="D23" s="188"/>
      <c r="E23" s="186"/>
      <c r="F23" s="186"/>
      <c r="G23" s="186"/>
      <c r="H23" s="205"/>
      <c r="I23" s="188"/>
      <c r="J23" s="186"/>
      <c r="K23" s="190"/>
      <c r="L23" s="207"/>
      <c r="M23" s="207"/>
      <c r="N23" s="276"/>
      <c r="O23" s="276"/>
    </row>
    <row r="24" spans="1:15" s="175" customFormat="1" ht="20.100000000000001" customHeight="1" x14ac:dyDescent="0.25">
      <c r="A24" s="271"/>
      <c r="B24" s="274"/>
      <c r="C24" s="277"/>
      <c r="D24" s="188"/>
      <c r="E24" s="186"/>
      <c r="F24" s="186"/>
      <c r="G24" s="186"/>
      <c r="H24" s="205"/>
      <c r="I24" s="188"/>
      <c r="J24" s="186"/>
      <c r="K24" s="190"/>
      <c r="L24" s="207"/>
      <c r="M24" s="207"/>
      <c r="N24" s="277"/>
      <c r="O24" s="277"/>
    </row>
    <row r="25" spans="1:15" s="175" customFormat="1" ht="20.100000000000001" customHeight="1" x14ac:dyDescent="0.25">
      <c r="A25" s="192"/>
      <c r="B25" s="208"/>
      <c r="C25" s="208"/>
      <c r="D25" s="208"/>
      <c r="E25" s="209"/>
      <c r="F25" s="192"/>
      <c r="G25" s="209"/>
      <c r="H25" s="193"/>
      <c r="I25" s="193"/>
      <c r="J25" s="192"/>
      <c r="K25" s="192"/>
      <c r="L25" s="192"/>
      <c r="M25" s="192"/>
      <c r="N25" s="192"/>
    </row>
    <row r="26" spans="1:15" ht="20.100000000000001" customHeight="1" x14ac:dyDescent="0.25"/>
    <row r="27" spans="1:15" x14ac:dyDescent="0.25">
      <c r="A27" s="195" t="s">
        <v>97</v>
      </c>
    </row>
    <row r="29" spans="1:15" x14ac:dyDescent="0.25">
      <c r="A29" s="268" t="s">
        <v>224</v>
      </c>
      <c r="B29" s="268"/>
      <c r="C29" s="268"/>
      <c r="D29" s="268"/>
      <c r="E29" s="268"/>
      <c r="F29" s="268"/>
      <c r="G29" s="268"/>
      <c r="H29" s="268"/>
      <c r="I29" s="268"/>
      <c r="J29" s="268"/>
      <c r="K29" s="268"/>
      <c r="L29" s="268"/>
      <c r="M29" s="268"/>
      <c r="N29" s="268"/>
      <c r="O29" s="268"/>
    </row>
    <row r="30" spans="1:15" s="175" customFormat="1" ht="15" customHeight="1" x14ac:dyDescent="0.25">
      <c r="A30" s="268" t="s">
        <v>225</v>
      </c>
      <c r="B30" s="268"/>
      <c r="C30" s="268"/>
      <c r="D30" s="268"/>
      <c r="E30" s="268"/>
      <c r="F30" s="268"/>
      <c r="G30" s="268"/>
      <c r="H30" s="268"/>
      <c r="I30" s="268"/>
      <c r="J30" s="268"/>
      <c r="K30" s="268"/>
      <c r="L30" s="268"/>
      <c r="M30" s="268"/>
      <c r="N30" s="268"/>
      <c r="O30" s="268"/>
    </row>
    <row r="31" spans="1:15" s="175" customFormat="1" ht="15" customHeight="1" x14ac:dyDescent="0.25">
      <c r="A31" s="268" t="s">
        <v>226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  <c r="L31" s="268"/>
      <c r="M31" s="268"/>
      <c r="N31" s="268"/>
      <c r="O31" s="268"/>
    </row>
    <row r="32" spans="1:15" s="175" customFormat="1" ht="15" customHeight="1" x14ac:dyDescent="0.25">
      <c r="A32" s="268" t="s">
        <v>227</v>
      </c>
      <c r="B32" s="268"/>
      <c r="C32" s="268"/>
      <c r="D32" s="268"/>
      <c r="E32" s="268"/>
      <c r="F32" s="268"/>
      <c r="G32" s="268"/>
      <c r="H32" s="268"/>
      <c r="I32" s="268"/>
      <c r="J32" s="268"/>
      <c r="K32" s="268"/>
      <c r="L32" s="268"/>
      <c r="M32" s="268"/>
      <c r="N32" s="268"/>
      <c r="O32" s="268"/>
    </row>
    <row r="33" spans="1:15" s="175" customFormat="1" ht="15" customHeight="1" x14ac:dyDescent="0.25">
      <c r="A33" s="268" t="s">
        <v>228</v>
      </c>
      <c r="B33" s="268"/>
      <c r="C33" s="268"/>
      <c r="D33" s="268"/>
      <c r="E33" s="268"/>
      <c r="F33" s="268"/>
      <c r="G33" s="268"/>
      <c r="H33" s="268"/>
      <c r="I33" s="268"/>
      <c r="J33" s="268"/>
      <c r="K33" s="268"/>
      <c r="L33" s="268"/>
      <c r="M33" s="268"/>
      <c r="N33" s="268"/>
      <c r="O33" s="268"/>
    </row>
    <row r="34" spans="1:15" s="175" customFormat="1" ht="15" customHeight="1" x14ac:dyDescent="0.25">
      <c r="A34" s="268" t="s">
        <v>229</v>
      </c>
      <c r="B34" s="268"/>
      <c r="C34" s="268"/>
      <c r="D34" s="268"/>
      <c r="E34" s="268"/>
      <c r="F34" s="268"/>
      <c r="G34" s="268"/>
      <c r="H34" s="268"/>
      <c r="I34" s="268"/>
      <c r="J34" s="268"/>
      <c r="K34" s="268"/>
      <c r="L34" s="268"/>
      <c r="M34" s="268"/>
      <c r="N34" s="268"/>
      <c r="O34" s="268"/>
    </row>
    <row r="35" spans="1:15" s="175" customFormat="1" ht="15" customHeight="1" x14ac:dyDescent="0.25">
      <c r="A35" s="268" t="s">
        <v>230</v>
      </c>
      <c r="B35" s="268"/>
      <c r="C35" s="268"/>
      <c r="D35" s="268"/>
      <c r="E35" s="268"/>
      <c r="F35" s="268"/>
      <c r="G35" s="268"/>
      <c r="H35" s="268"/>
      <c r="I35" s="268"/>
      <c r="J35" s="268"/>
      <c r="K35" s="268"/>
      <c r="L35" s="268"/>
      <c r="M35" s="268"/>
      <c r="N35" s="268"/>
      <c r="O35" s="268"/>
    </row>
    <row r="36" spans="1:15" s="175" customFormat="1" ht="15" customHeight="1" x14ac:dyDescent="0.25">
      <c r="A36" s="268" t="s">
        <v>231</v>
      </c>
      <c r="B36" s="268"/>
      <c r="C36" s="268"/>
      <c r="D36" s="268"/>
      <c r="E36" s="268"/>
      <c r="F36" s="268"/>
      <c r="G36" s="268"/>
      <c r="H36" s="268"/>
      <c r="I36" s="268"/>
      <c r="J36" s="268"/>
      <c r="K36" s="268"/>
      <c r="L36" s="268"/>
      <c r="M36" s="268"/>
      <c r="N36" s="268"/>
      <c r="O36" s="268"/>
    </row>
    <row r="37" spans="1:15" s="175" customFormat="1" ht="15" customHeight="1" x14ac:dyDescent="0.25">
      <c r="A37" s="268" t="s">
        <v>232</v>
      </c>
      <c r="B37" s="268"/>
      <c r="C37" s="268"/>
      <c r="D37" s="268"/>
      <c r="E37" s="268"/>
      <c r="F37" s="268"/>
      <c r="G37" s="268"/>
      <c r="H37" s="268"/>
      <c r="I37" s="268"/>
      <c r="J37" s="268"/>
      <c r="K37" s="268"/>
      <c r="L37" s="268"/>
      <c r="M37" s="268"/>
      <c r="N37" s="268"/>
      <c r="O37" s="268"/>
    </row>
  </sheetData>
  <mergeCells count="34">
    <mergeCell ref="A5:A9"/>
    <mergeCell ref="B5:B9"/>
    <mergeCell ref="C5:C9"/>
    <mergeCell ref="N5:N9"/>
    <mergeCell ref="O5:O9"/>
    <mergeCell ref="B1:H1"/>
    <mergeCell ref="I1:O1"/>
    <mergeCell ref="I2:J2"/>
    <mergeCell ref="I3:J3"/>
    <mergeCell ref="I4:J4"/>
    <mergeCell ref="A29:O29"/>
    <mergeCell ref="A10:A14"/>
    <mergeCell ref="B10:B14"/>
    <mergeCell ref="C10:C14"/>
    <mergeCell ref="N10:N14"/>
    <mergeCell ref="O10:O14"/>
    <mergeCell ref="A15:A19"/>
    <mergeCell ref="B15:B19"/>
    <mergeCell ref="C15:C19"/>
    <mergeCell ref="N15:N19"/>
    <mergeCell ref="O15:O19"/>
    <mergeCell ref="A20:A24"/>
    <mergeCell ref="B20:B24"/>
    <mergeCell ref="C20:C24"/>
    <mergeCell ref="N20:N24"/>
    <mergeCell ref="O20:O24"/>
    <mergeCell ref="A36:O36"/>
    <mergeCell ref="A37:O37"/>
    <mergeCell ref="A30:O30"/>
    <mergeCell ref="A31:O31"/>
    <mergeCell ref="A32:O32"/>
    <mergeCell ref="A33:O33"/>
    <mergeCell ref="A34:O34"/>
    <mergeCell ref="A35:O35"/>
  </mergeCells>
  <printOptions horizontalCentered="1"/>
  <pageMargins left="0.25" right="0.25" top="1.5" bottom="0.5" header="0.5" footer="0.25"/>
  <pageSetup scale="60" orientation="landscape" blackAndWhite="1" r:id="rId1"/>
  <headerFooter alignWithMargins="0">
    <oddHeader>&amp;C&amp;"Arial,Bold"&amp;14TURF SWALE DESIGN CALCULATIONS
(PER MARC 2009)
[PROJET NAME]
BOONE COUNTY, MISSOURI</oddHeader>
    <oddFooter>&amp;L&amp;8&amp;G STORMWATER PROGRAM - TOOLS (10/01/2015)</oddFooter>
  </headerFooter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INSTRUCTIONS</vt:lpstr>
      <vt:lpstr>1B-SW SUMMARY</vt:lpstr>
      <vt:lpstr>2-WQ BMP SUMMARY</vt:lpstr>
      <vt:lpstr>4B-RUNOFF REDUCTION WORKSHEET</vt:lpstr>
      <vt:lpstr>WQV-SHORT CUT METHOD</vt:lpstr>
      <vt:lpstr>RUNOFF REDUCT-RE-EST CALCULATOR</vt:lpstr>
      <vt:lpstr>BMP-BIORETENTION DESIGN-MARC 09</vt:lpstr>
      <vt:lpstr>BMP-TURF SWALE DESIGN-MARC 09</vt:lpstr>
      <vt:lpstr>'4B-RUNOFF REDUCTION WORKSHEET'!Print_Area</vt:lpstr>
      <vt:lpstr>'BMP-TURF SWALE DESIGN-MARC 09'!Print_Area</vt:lpstr>
      <vt:lpstr>'BMP-BIORETENTION DESIGN-MARC 09'!Print_Titles</vt:lpstr>
      <vt:lpstr>'BMP-TURF SWALE DESIGN-MARC 09'!Print_Titles</vt:lpstr>
      <vt:lpstr>'WQV-SHORT CUT METHOD'!Print_Titles</vt:lpstr>
    </vt:vector>
  </TitlesOfParts>
  <Company>Boone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Boone County IT</dc:creator>
  <cp:lastModifiedBy>Paula Evans</cp:lastModifiedBy>
  <cp:lastPrinted>2015-11-23T16:55:38Z</cp:lastPrinted>
  <dcterms:created xsi:type="dcterms:W3CDTF">2010-01-25T22:09:33Z</dcterms:created>
  <dcterms:modified xsi:type="dcterms:W3CDTF">2019-04-09T15:25:24Z</dcterms:modified>
</cp:coreProperties>
</file>