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c-fs2\PEvans\WEB Documents\2011 Resource Management\"/>
    </mc:Choice>
  </mc:AlternateContent>
  <xr:revisionPtr revIDLastSave="0" documentId="8_{67CFD535-0C0B-42CA-8D5F-6821E7429AD5}" xr6:coauthVersionLast="40" xr6:coauthVersionMax="40" xr10:uidLastSave="{00000000-0000-0000-0000-000000000000}"/>
  <bookViews>
    <workbookView xWindow="1152" yWindow="1152" windowWidth="20040" windowHeight="10728" tabRatio="903" xr2:uid="{00000000-000D-0000-FFFF-FFFF00000000}"/>
  </bookViews>
  <sheets>
    <sheet name="INSTRUCTIONS" sheetId="20" r:id="rId1"/>
    <sheet name="1A-SITE SUMMARY" sheetId="18" r:id="rId2"/>
    <sheet name="2-WQ BMP SUMMARY" sheetId="7" r:id="rId3"/>
    <sheet name="3-SITE Rv WORKSHEET" sheetId="6" r:id="rId4"/>
    <sheet name="4A-RUNOFF REDUCTION WORKSHEET" sheetId="1" r:id="rId5"/>
    <sheet name="WQV-SHORT CUT METHOD" sheetId="21" r:id="rId6"/>
    <sheet name="WQV-SMALL STORMS METHOD" sheetId="22" r:id="rId7"/>
    <sheet name="WQV-SMALL STORMS-Rv CALCULATOR" sheetId="23" r:id="rId8"/>
    <sheet name="SUBDIVISION IA CALCULATOR" sheetId="27" r:id="rId9"/>
    <sheet name="RUNOFF REDUCT-RE-EST CALCULATOR" sheetId="26" r:id="rId10"/>
    <sheet name="BMP-BIORETENTION DESIGN-MARC 09" sheetId="24" r:id="rId11"/>
    <sheet name="BMP-TURF SWALE DESIGN-MARC 09" sheetId="25" r:id="rId12"/>
  </sheets>
  <definedNames>
    <definedName name="_xlnm.Print_Area" localSheetId="11">'BMP-TURF SWALE DESIGN-MARC 09'!$A$1:$O$38</definedName>
    <definedName name="_xlnm.Print_Titles" localSheetId="10">'BMP-BIORETENTION DESIGN-MARC 09'!$A:$A</definedName>
    <definedName name="_xlnm.Print_Titles" localSheetId="11">'BMP-TURF SWALE DESIGN-MARC 09'!$A:$A</definedName>
    <definedName name="_xlnm.Print_Titles" localSheetId="5">'WQV-SHORT CUT METHOD'!$A:$A</definedName>
    <definedName name="_xlnm.Print_Titles" localSheetId="6">'WQV-SMALL STORMS METHOD'!$A:$A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27" l="1"/>
  <c r="E32" i="27"/>
  <c r="E31" i="27"/>
  <c r="E30" i="27"/>
  <c r="E29" i="27"/>
  <c r="C28" i="27"/>
  <c r="E28" i="27" s="1"/>
  <c r="E27" i="27"/>
  <c r="C26" i="27"/>
  <c r="E26" i="27" s="1"/>
  <c r="E9" i="27"/>
  <c r="E8" i="27"/>
  <c r="E7" i="27"/>
  <c r="E6" i="27"/>
  <c r="E5" i="27"/>
  <c r="E35" i="27" l="1"/>
  <c r="F36" i="27" s="1"/>
  <c r="E11" i="27"/>
  <c r="E16" i="27" s="1"/>
  <c r="F17" i="27"/>
  <c r="F43" i="27" s="1"/>
  <c r="E42" i="27"/>
  <c r="C11" i="26" l="1"/>
  <c r="F9" i="25"/>
  <c r="H9" i="25" s="1"/>
  <c r="F8" i="25"/>
  <c r="H8" i="25" s="1"/>
  <c r="F7" i="25"/>
  <c r="H7" i="25" s="1"/>
  <c r="F6" i="25"/>
  <c r="H6" i="25" s="1"/>
  <c r="F5" i="25"/>
  <c r="H5" i="25" s="1"/>
  <c r="D5" i="21"/>
  <c r="E5" i="21" s="1"/>
  <c r="G5" i="21" s="1"/>
  <c r="L5" i="21"/>
  <c r="P5" i="21"/>
  <c r="D6" i="21"/>
  <c r="E6" i="21" s="1"/>
  <c r="G6" i="21" s="1"/>
  <c r="L6" i="21"/>
  <c r="P6" i="21"/>
  <c r="B20" i="21"/>
  <c r="C20" i="21"/>
  <c r="D20" i="21" s="1"/>
  <c r="E20" i="21" s="1"/>
  <c r="G20" i="21" s="1"/>
  <c r="D5" i="22"/>
  <c r="G5" i="22"/>
  <c r="I5" i="22" s="1"/>
  <c r="M5" i="22" s="1"/>
  <c r="N5" i="22" s="1"/>
  <c r="L5" i="22"/>
  <c r="P5" i="22"/>
  <c r="B20" i="22"/>
  <c r="C20" i="22"/>
  <c r="D20" i="22"/>
  <c r="I4" i="23"/>
  <c r="I5" i="23"/>
  <c r="I6" i="23"/>
  <c r="I7" i="23"/>
  <c r="I8" i="23"/>
  <c r="G9" i="23"/>
  <c r="I10" i="23"/>
  <c r="I11" i="23"/>
  <c r="I12" i="23"/>
  <c r="I13" i="23"/>
  <c r="I14" i="23"/>
  <c r="G15" i="23"/>
  <c r="I16" i="23"/>
  <c r="I17" i="23"/>
  <c r="I18" i="23"/>
  <c r="I19" i="23"/>
  <c r="I20" i="23"/>
  <c r="G21" i="23"/>
  <c r="I22" i="23"/>
  <c r="I23" i="23"/>
  <c r="I24" i="23"/>
  <c r="I25" i="23"/>
  <c r="I26" i="23"/>
  <c r="G27" i="23"/>
  <c r="I28" i="23"/>
  <c r="I29" i="23"/>
  <c r="I30" i="23"/>
  <c r="I31" i="23"/>
  <c r="I32" i="23"/>
  <c r="G33" i="23"/>
  <c r="I34" i="23"/>
  <c r="I35" i="23"/>
  <c r="I36" i="23"/>
  <c r="I37" i="23"/>
  <c r="I38" i="23"/>
  <c r="G39" i="23"/>
  <c r="I40" i="23"/>
  <c r="I41" i="23"/>
  <c r="I42" i="23"/>
  <c r="I43" i="23"/>
  <c r="I44" i="23"/>
  <c r="G45" i="23"/>
  <c r="I46" i="23"/>
  <c r="I47" i="23"/>
  <c r="I48" i="23"/>
  <c r="I49" i="23"/>
  <c r="I50" i="23"/>
  <c r="G51" i="23"/>
  <c r="I52" i="23"/>
  <c r="I53" i="23"/>
  <c r="I54" i="23"/>
  <c r="I55" i="23"/>
  <c r="I56" i="23"/>
  <c r="G57" i="23"/>
  <c r="I58" i="23"/>
  <c r="I59" i="23"/>
  <c r="I60" i="23"/>
  <c r="I61" i="23"/>
  <c r="I62" i="23"/>
  <c r="G63" i="23"/>
  <c r="F5" i="24"/>
  <c r="H5" i="24" s="1"/>
  <c r="J5" i="24" s="1"/>
  <c r="L5" i="24"/>
  <c r="F6" i="24"/>
  <c r="H6" i="24" s="1"/>
  <c r="J6" i="24" s="1"/>
  <c r="L6" i="24"/>
  <c r="C31" i="18"/>
  <c r="C35" i="18" s="1"/>
  <c r="D11" i="1" s="1"/>
  <c r="D13" i="1" s="1"/>
  <c r="B9" i="1"/>
  <c r="G22" i="1" s="1"/>
  <c r="E27" i="18"/>
  <c r="B13" i="6"/>
  <c r="B15" i="6" s="1"/>
  <c r="I26" i="7"/>
  <c r="F41" i="18" s="1"/>
  <c r="B2" i="7"/>
  <c r="E29" i="18"/>
  <c r="B4" i="7"/>
  <c r="H26" i="7"/>
  <c r="B4" i="1"/>
  <c r="B2" i="1"/>
  <c r="B4" i="6"/>
  <c r="B2" i="6"/>
  <c r="G26" i="6"/>
  <c r="G25" i="6"/>
  <c r="G22" i="6"/>
  <c r="G23" i="6"/>
  <c r="G24" i="6"/>
  <c r="E27" i="6"/>
  <c r="B28" i="1"/>
  <c r="D28" i="1" s="1"/>
  <c r="D29" i="1" s="1"/>
  <c r="H5" i="22"/>
  <c r="H20" i="22" s="1"/>
  <c r="G20" i="22"/>
  <c r="I63" i="23" l="1"/>
  <c r="B58" i="23" s="1"/>
  <c r="I51" i="23"/>
  <c r="B46" i="23" s="1"/>
  <c r="I39" i="23"/>
  <c r="B34" i="23" s="1"/>
  <c r="I27" i="23"/>
  <c r="B22" i="23" s="1"/>
  <c r="I15" i="23"/>
  <c r="B10" i="23" s="1"/>
  <c r="G27" i="6"/>
  <c r="D28" i="6" s="1"/>
  <c r="J22" i="1"/>
  <c r="J52" i="1" s="1"/>
  <c r="D15" i="1" s="1"/>
  <c r="I57" i="23"/>
  <c r="B52" i="23" s="1"/>
  <c r="I45" i="23"/>
  <c r="B40" i="23" s="1"/>
  <c r="I33" i="23"/>
  <c r="B28" i="23" s="1"/>
  <c r="I21" i="23"/>
  <c r="B16" i="23" s="1"/>
  <c r="I9" i="23"/>
  <c r="B4" i="23" s="1"/>
  <c r="I5" i="21"/>
  <c r="M5" i="21" s="1"/>
  <c r="N5" i="21" s="1"/>
  <c r="H5" i="21"/>
  <c r="H20" i="21" s="1"/>
  <c r="I6" i="21"/>
  <c r="M6" i="21" s="1"/>
  <c r="N6" i="21" s="1"/>
  <c r="H6" i="21"/>
  <c r="I22" i="1"/>
  <c r="G37" i="1"/>
  <c r="G27" i="1"/>
  <c r="I37" i="1" l="1"/>
  <c r="J37" i="1"/>
  <c r="I27" i="1"/>
  <c r="J27" i="1" s="1"/>
  <c r="F15" i="1"/>
  <c r="E39" i="18" s="1"/>
  <c r="C39" i="18"/>
  <c r="C41" i="18" s="1"/>
</calcChain>
</file>

<file path=xl/sharedStrings.xml><?xml version="1.0" encoding="utf-8"?>
<sst xmlns="http://schemas.openxmlformats.org/spreadsheetml/2006/main" count="530" uniqueCount="314">
  <si>
    <t>100-YR FLOODPLAIN ON SITE?</t>
  </si>
  <si>
    <t>STREAM BUFFER ON SITE?</t>
  </si>
  <si>
    <t>LAND DISTURBANCE IN STREAM BUFFER?</t>
  </si>
  <si>
    <t>PROJECT NAME:</t>
  </si>
  <si>
    <t>PROJECT LOCATION:</t>
  </si>
  <si>
    <t>EXISTING ZONING:</t>
  </si>
  <si>
    <t>ENVIRONMENTALLY SENSITIVE AREAS?</t>
  </si>
  <si>
    <t>STORMWATER HOTSPOTS ON SITE?</t>
  </si>
  <si>
    <t xml:space="preserve"> ACRES</t>
  </si>
  <si>
    <r>
      <t>TOTAL SITE AREA (A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>):</t>
    </r>
  </si>
  <si>
    <r>
      <t>TOTAL DISTURBED AREA (A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>):</t>
    </r>
  </si>
  <si>
    <t>TYPE OF RUNOFF REDUCTION PROVIDED?</t>
  </si>
  <si>
    <t>&lt;</t>
  </si>
  <si>
    <t>AMOUNT OF RUNOFF REDUCTION PROVIDED:</t>
  </si>
  <si>
    <r>
      <t xml:space="preserve"> FT</t>
    </r>
    <r>
      <rPr>
        <vertAlign val="superscript"/>
        <sz val="8"/>
        <rFont val="Arial"/>
        <family val="2"/>
      </rPr>
      <t>3</t>
    </r>
  </si>
  <si>
    <r>
      <t xml:space="preserve">THEORETICAL SITE WQ TREATMENT VOLUME: </t>
    </r>
    <r>
      <rPr>
        <sz val="8"/>
        <rFont val="Arial"/>
        <family val="2"/>
      </rPr>
      <t>(BEFORE RUNOFF REDUCTION IS APPLIED)</t>
    </r>
  </si>
  <si>
    <t>RUNOFF REDUCTION METHODS:</t>
  </si>
  <si>
    <t>ACRES</t>
  </si>
  <si>
    <t>PROVIDED</t>
  </si>
  <si>
    <t>% OF GOAL</t>
  </si>
  <si>
    <t>MIN. GOAL</t>
  </si>
  <si>
    <t>AREA OF SITE PRESERVED IN TREES, GRASSLAND OR DEEP-ROOTED VEGETATION.  SHALLOW-ROOTED TURF GRASS DOES NOT COUNT.  (PRESERVED AREA CAN NOT INCLUDE STREAM BUFFER AREA).</t>
  </si>
  <si>
    <t>AREA OF SITE RE-ESTABLISHED WITH TREES:</t>
  </si>
  <si>
    <t>AREA OF SITE RE-ESTABLISHED WITH DEEP-ROOTED VEGETATION:</t>
  </si>
  <si>
    <t>TREES MIN.</t>
  </si>
  <si>
    <t>PROPOSED AREA</t>
  </si>
  <si>
    <r>
      <t>% OF A</t>
    </r>
    <r>
      <rPr>
        <vertAlign val="subscript"/>
        <sz val="8"/>
        <rFont val="Arial"/>
        <family val="2"/>
      </rPr>
      <t>T</t>
    </r>
  </si>
  <si>
    <r>
      <t xml:space="preserve"> % OF WQ</t>
    </r>
    <r>
      <rPr>
        <vertAlign val="subscript"/>
        <sz val="8"/>
        <rFont val="Arial"/>
        <family val="2"/>
      </rPr>
      <t>V</t>
    </r>
  </si>
  <si>
    <t xml:space="preserve">  AC x 6 =</t>
  </si>
  <si>
    <t xml:space="preserve">ROUND UP TO </t>
  </si>
  <si>
    <r>
      <t>(THEORETICAL WQ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x 10%)</t>
    </r>
  </si>
  <si>
    <t>DISCHARGE</t>
  </si>
  <si>
    <t>1. PRESERVE</t>
  </si>
  <si>
    <t>RR EQUIV.</t>
  </si>
  <si>
    <t>2A. RE-ESTABLISH TREES</t>
  </si>
  <si>
    <t>2B. RE-ESTABLISH DEEP-ROOTED VEGETATION</t>
  </si>
  <si>
    <t>PLANT 6 TREES MIN./ACRE</t>
  </si>
  <si>
    <t xml:space="preserve">PROPOSED = </t>
  </si>
  <si>
    <t>TREES</t>
  </si>
  <si>
    <t>3. CAPTURE &amp; REUSE</t>
  </si>
  <si>
    <t>WATER QUALITY VOLUME CAPTURED &amp; REUSED:</t>
  </si>
  <si>
    <t>4. ENGINEERED INFILTRATION</t>
  </si>
  <si>
    <t>WATER QUALITY VOLUME INFILTRATED THRU AN ENGINEERED SYSTEM:</t>
  </si>
  <si>
    <t xml:space="preserve">TOTAL RR EQUIV. = </t>
  </si>
  <si>
    <t>1.  SHORT CUT METHOD:</t>
  </si>
  <si>
    <t>2.  SMALL STORMS METHOD:</t>
  </si>
  <si>
    <t xml:space="preserve">I = </t>
  </si>
  <si>
    <t>%</t>
  </si>
  <si>
    <t>URBAN SURFACE CONDITIONS</t>
  </si>
  <si>
    <t>FLAT ROOFS &amp; LARGE UNPAVED PARKING LOTS</t>
  </si>
  <si>
    <t>PITCHED ROOFS &amp; LARGE IMPERVIOUS AREAS</t>
  </si>
  <si>
    <t>SMALL IMPERVIOUS AREAS &amp; NARROW STREETS</t>
  </si>
  <si>
    <t>PERVIOUS AREAS - SILTY SOILS (HSG-B)</t>
  </si>
  <si>
    <t>PERVIOUS AREAS - CLAYEY SOILS (HSG-C&amp;D)</t>
  </si>
  <si>
    <t>TOTALS</t>
  </si>
  <si>
    <t>NOTE 1:</t>
  </si>
  <si>
    <r>
      <t>R</t>
    </r>
    <r>
      <rPr>
        <vertAlign val="subscript"/>
        <sz val="8"/>
        <rFont val="Arial"/>
        <family val="2"/>
      </rPr>
      <t>Vi</t>
    </r>
  </si>
  <si>
    <r>
      <t>A</t>
    </r>
    <r>
      <rPr>
        <vertAlign val="subscript"/>
        <sz val="8"/>
        <rFont val="Arial"/>
        <family val="2"/>
      </rPr>
      <t>i</t>
    </r>
    <r>
      <rPr>
        <sz val="8"/>
        <rFont val="Arial"/>
        <family val="2"/>
      </rPr>
      <t xml:space="preserve"> (AC)</t>
    </r>
  </si>
  <si>
    <r>
      <t>R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REDUCTION FACTORS FOR DISCONNECTED IMPERVIOUS SURFACES</t>
    </r>
  </si>
  <si>
    <t>CONNECTED IMPERVIOUS SURFACE</t>
  </si>
  <si>
    <t>STRIP COMMERCIAL &amp; SHOPPING CENTER</t>
  </si>
  <si>
    <t>MEDIUM TO HIGH DENSITY RESIDENTIAL WITH PAVED ALLEYS</t>
  </si>
  <si>
    <t>MEDIUM TO HIGH DENSITY RESIDENTIAL WITHOUT PAVED ALLEYS</t>
  </si>
  <si>
    <t>LOW DENSITY RESIDENTIAL</t>
  </si>
  <si>
    <r>
      <t>WEIGHTED R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= TOTAL (Rvi x Ai x DRF)/TOTAL Ai</t>
    </r>
  </si>
  <si>
    <t>DRF</t>
  </si>
  <si>
    <t>x DRF (AC)</t>
  </si>
  <si>
    <t>Rvi x Ai</t>
  </si>
  <si>
    <t>(NOTE 1)</t>
  </si>
  <si>
    <r>
      <t>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 xml:space="preserve"> = </t>
    </r>
  </si>
  <si>
    <r>
      <t>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 xml:space="preserve"> = </t>
    </r>
  </si>
  <si>
    <r>
      <t>(FT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</si>
  <si>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t>WQ</t>
  </si>
  <si>
    <t>BMP #</t>
  </si>
  <si>
    <t>TREATMENT</t>
  </si>
  <si>
    <t>(AC)</t>
  </si>
  <si>
    <r>
      <t>AREA (A</t>
    </r>
    <r>
      <rPr>
        <vertAlign val="subscript"/>
        <sz val="8"/>
        <rFont val="Arial"/>
        <family val="2"/>
      </rPr>
      <t>TR</t>
    </r>
    <r>
      <rPr>
        <sz val="8"/>
        <rFont val="Arial"/>
        <family val="2"/>
      </rPr>
      <t>)</t>
    </r>
  </si>
  <si>
    <t>WQ VOLUME</t>
  </si>
  <si>
    <r>
      <t>(Q</t>
    </r>
    <r>
      <rPr>
        <vertAlign val="subscript"/>
        <sz val="8"/>
        <rFont val="Arial"/>
        <family val="2"/>
      </rPr>
      <t>P</t>
    </r>
    <r>
      <rPr>
        <sz val="8"/>
        <rFont val="Arial"/>
        <family val="2"/>
      </rPr>
      <t>) (CFS)</t>
    </r>
  </si>
  <si>
    <r>
      <t xml:space="preserve"> FT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REQD.</t>
    </r>
  </si>
  <si>
    <r>
      <t>TOTAL AREA OF STREAM BUFFER (A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>):</t>
    </r>
  </si>
  <si>
    <r>
      <t>TOTAL AREA OF PRESERVED FOREST (A</t>
    </r>
    <r>
      <rPr>
        <b/>
        <vertAlign val="subscript"/>
        <sz val="10"/>
        <rFont val="Arial"/>
        <family val="2"/>
      </rPr>
      <t>F</t>
    </r>
    <r>
      <rPr>
        <b/>
        <sz val="10"/>
        <rFont val="Arial"/>
        <family val="2"/>
      </rPr>
      <t>):</t>
    </r>
  </si>
  <si>
    <r>
      <t>TOTAL SITE IMPERVIOUS AREA (A</t>
    </r>
    <r>
      <rPr>
        <b/>
        <vertAlign val="subscript"/>
        <sz val="10"/>
        <rFont val="Arial"/>
        <family val="2"/>
      </rPr>
      <t>IT</t>
    </r>
    <r>
      <rPr>
        <b/>
        <sz val="10"/>
        <rFont val="Arial"/>
        <family val="2"/>
      </rPr>
      <t>):</t>
    </r>
  </si>
  <si>
    <r>
      <t xml:space="preserve"> % OF TOTAL SITE AREA (I = A</t>
    </r>
    <r>
      <rPr>
        <vertAlign val="subscript"/>
        <sz val="8"/>
        <rFont val="Arial"/>
        <family val="2"/>
      </rPr>
      <t>IT</t>
    </r>
    <r>
      <rPr>
        <sz val="8"/>
        <rFont val="Arial"/>
        <family val="2"/>
      </rPr>
      <t>/A</t>
    </r>
    <r>
      <rPr>
        <vertAlign val="subscript"/>
        <sz val="8"/>
        <rFont val="Arial"/>
        <family val="2"/>
      </rPr>
      <t>T</t>
    </r>
    <r>
      <rPr>
        <sz val="8"/>
        <rFont val="Arial"/>
        <family val="2"/>
      </rPr>
      <t>)</t>
    </r>
  </si>
  <si>
    <r>
      <t>THEORETICAL SITE WQ TREATMENT AREA (A</t>
    </r>
    <r>
      <rPr>
        <b/>
        <vertAlign val="subscript"/>
        <sz val="10"/>
        <rFont val="Arial"/>
        <family val="2"/>
      </rPr>
      <t>TR</t>
    </r>
    <r>
      <rPr>
        <b/>
        <sz val="10"/>
        <rFont val="Arial"/>
        <family val="2"/>
      </rPr>
      <t>):</t>
    </r>
  </si>
  <si>
    <t>(FROM FORM 3)</t>
  </si>
  <si>
    <r>
      <t xml:space="preserve"> % OF THEO. WQ</t>
    </r>
    <r>
      <rPr>
        <vertAlign val="subscript"/>
        <sz val="8"/>
        <rFont val="Arial"/>
        <family val="2"/>
      </rPr>
      <t>V</t>
    </r>
  </si>
  <si>
    <t>TYPE OF CHANNEL PROTECTION PROVIDED?</t>
  </si>
  <si>
    <t>CP CONV. DETENTION SITE PEAK DISCHARGE:</t>
  </si>
  <si>
    <r>
      <t>Q</t>
    </r>
    <r>
      <rPr>
        <vertAlign val="subscript"/>
        <sz val="8"/>
        <rFont val="Arial"/>
        <family val="2"/>
      </rPr>
      <t>1(PRE)</t>
    </r>
    <r>
      <rPr>
        <sz val="8"/>
        <rFont val="Arial"/>
        <family val="2"/>
      </rPr>
      <t xml:space="preserve"> = </t>
    </r>
  </si>
  <si>
    <r>
      <t>Q</t>
    </r>
    <r>
      <rPr>
        <vertAlign val="subscript"/>
        <sz val="8"/>
        <rFont val="Arial"/>
        <family val="2"/>
      </rPr>
      <t>2(POST)</t>
    </r>
    <r>
      <rPr>
        <sz val="8"/>
        <rFont val="Arial"/>
        <family val="2"/>
      </rPr>
      <t xml:space="preserve"> = </t>
    </r>
  </si>
  <si>
    <t xml:space="preserve"> CFS</t>
  </si>
  <si>
    <t>FLOOD CONTROL - SITE PEAK DISCHARGE:</t>
  </si>
  <si>
    <r>
      <t>Q</t>
    </r>
    <r>
      <rPr>
        <vertAlign val="subscript"/>
        <sz val="8"/>
        <rFont val="Arial"/>
        <family val="2"/>
      </rPr>
      <t>25(PRE)</t>
    </r>
    <r>
      <rPr>
        <sz val="8"/>
        <rFont val="Arial"/>
        <family val="2"/>
      </rPr>
      <t xml:space="preserve"> = </t>
    </r>
  </si>
  <si>
    <r>
      <t>Q</t>
    </r>
    <r>
      <rPr>
        <vertAlign val="subscript"/>
        <sz val="8"/>
        <rFont val="Arial"/>
        <family val="2"/>
      </rPr>
      <t>25(POST)</t>
    </r>
    <r>
      <rPr>
        <sz val="8"/>
        <rFont val="Arial"/>
        <family val="2"/>
      </rPr>
      <t xml:space="preserve"> = </t>
    </r>
  </si>
  <si>
    <r>
      <t>R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= </t>
    </r>
  </si>
  <si>
    <r>
      <t xml:space="preserve">ADJUSTED SITE WQ TREATMENT VOLUME:  </t>
    </r>
    <r>
      <rPr>
        <sz val="8"/>
        <rFont val="Arial"/>
        <family val="2"/>
      </rPr>
      <t>(THEORETICAL WQ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- RUNOFF REDUCTION VOLUME)</t>
    </r>
  </si>
  <si>
    <r>
      <t xml:space="preserve"> FT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PROVIDED </t>
    </r>
    <r>
      <rPr>
        <sz val="8"/>
        <color indexed="45"/>
        <rFont val="Arial"/>
        <family val="2"/>
      </rPr>
      <t>(FROM FORM 2)</t>
    </r>
  </si>
  <si>
    <r>
      <t xml:space="preserve">0.05+(0.009 x I)    WHERE:  I = % OF SITE IMPERVIOUSNESS </t>
    </r>
    <r>
      <rPr>
        <sz val="10"/>
        <color indexed="45"/>
        <rFont val="Arial"/>
        <family val="2"/>
      </rPr>
      <t>(FROM FORM 1A)</t>
    </r>
  </si>
  <si>
    <t>(FROM FORM 1A)</t>
  </si>
  <si>
    <t>DATA SPECIFIC TO EACH BMP DRAINAGE AREA</t>
  </si>
  <si>
    <r>
      <t>SITE VOLUMETRIC RUNOFF COEFFICIENT (R</t>
    </r>
    <r>
      <rPr>
        <b/>
        <u/>
        <vertAlign val="subscript"/>
        <sz val="10"/>
        <rFont val="Arial"/>
        <family val="2"/>
      </rPr>
      <t>V</t>
    </r>
    <r>
      <rPr>
        <b/>
        <u/>
        <sz val="10"/>
        <rFont val="Arial"/>
        <family val="2"/>
      </rPr>
      <t>)CALCULATION METHODS:</t>
    </r>
  </si>
  <si>
    <t>CALCULATED</t>
  </si>
  <si>
    <r>
      <t>(WQ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>) (FT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</si>
  <si>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>WQ PEAK</t>
    </r>
    <r>
      <rPr>
        <vertAlign val="superscript"/>
        <sz val="8"/>
        <rFont val="Arial"/>
        <family val="2"/>
      </rPr>
      <t>(1)</t>
    </r>
  </si>
  <si>
    <r>
      <t>NOTES</t>
    </r>
    <r>
      <rPr>
        <sz val="8"/>
        <rFont val="Arial"/>
        <family val="2"/>
      </rPr>
      <t>:</t>
    </r>
  </si>
  <si>
    <t>1.  IF REQUIRED.</t>
  </si>
  <si>
    <t>GREEN</t>
  </si>
  <si>
    <t xml:space="preserve"> CELLS REQUIRE USER INPUT</t>
  </si>
  <si>
    <t>PINK</t>
  </si>
  <si>
    <t xml:space="preserve"> CELLS ARE AUTOFILLED FROM OTHER FORMS WITHIN THIS WORKSHEET</t>
  </si>
  <si>
    <t>ORANGE</t>
  </si>
  <si>
    <t>CELLS ARE VARIABLES THAT SHOULD BE CHECKED BY THE DESIGNER FOR EACH PROJECT</t>
  </si>
  <si>
    <t>WATER QUALITY VOLUME</t>
  </si>
  <si>
    <t>WATER QUALITY PEAK DISCHARGE</t>
  </si>
  <si>
    <t>BMP DRAINAGE</t>
  </si>
  <si>
    <t>TOTAL</t>
  </si>
  <si>
    <t>IMPERV.</t>
  </si>
  <si>
    <t>WQ STORM</t>
  </si>
  <si>
    <t>FLOW</t>
  </si>
  <si>
    <t>AVG.</t>
  </si>
  <si>
    <t>AREA NO.</t>
  </si>
  <si>
    <t>AREA</t>
  </si>
  <si>
    <t>RUNOFF</t>
  </si>
  <si>
    <t>EVENT</t>
  </si>
  <si>
    <t>VOLUME</t>
  </si>
  <si>
    <t>CURVE NO.</t>
  </si>
  <si>
    <t>LENGTH</t>
  </si>
  <si>
    <t>SLOPE</t>
  </si>
  <si>
    <t>CONC.</t>
  </si>
  <si>
    <t>ABS.</t>
  </si>
  <si>
    <t>A (AC.)</t>
  </si>
  <si>
    <t>(AC.)</t>
  </si>
  <si>
    <t>P (IN.)</t>
  </si>
  <si>
    <t>L (FT.)</t>
  </si>
  <si>
    <t>Y (%)</t>
  </si>
  <si>
    <t>NOTES:</t>
  </si>
  <si>
    <t>BMP</t>
  </si>
  <si>
    <t>DRAINAGE</t>
  </si>
  <si>
    <t>1.00  CONNECTED IMPERVIOUS SURFACE</t>
  </si>
  <si>
    <t>0.99  STRIP COMMERCIAL &amp; SHOPPING CENTER</t>
  </si>
  <si>
    <t>0.50  MEDIUM TO HIGH DENSITY RESIDENTIAL WITH PAVED ALLEYS</t>
  </si>
  <si>
    <t>0.22  MEDIUM TO HIGH DENSITY RESIDENTIAL WITHOUT PAVED ALLEYS</t>
  </si>
  <si>
    <t>0.22  LOW DENSITY RESIDENTIAL</t>
  </si>
  <si>
    <t>BIORETENTION FILTER AREA DESIGN</t>
  </si>
  <si>
    <t>BMP WQ</t>
  </si>
  <si>
    <t>PONDING</t>
  </si>
  <si>
    <t>MIN. FILTER</t>
  </si>
  <si>
    <t>NO.</t>
  </si>
  <si>
    <t>MEDIA DEPTH</t>
  </si>
  <si>
    <t>OF PERM.</t>
  </si>
  <si>
    <t>DESIGN DEPTH</t>
  </si>
  <si>
    <t>AVG. DEPTH</t>
  </si>
  <si>
    <t>TIME</t>
  </si>
  <si>
    <t>SURFACE AREA</t>
  </si>
  <si>
    <t>BED WIDTH</t>
  </si>
  <si>
    <t>BED LENGTH</t>
  </si>
  <si>
    <t>k (FT./DAY)</t>
  </si>
  <si>
    <t>1.  FILTER MEDIA DEPTH SHOULD BE BETWEEN 2.5' AND 4'</t>
  </si>
  <si>
    <t>2.  FILTER MEDIA COEFFICIENT OF PERMEABILITY SHOULD BE AT LEAST 1.0 FT/DAY</t>
  </si>
  <si>
    <t>3.  MAXIMUM PONDING DEPTH SHOULD BE BETWEEN 3" AND 6"</t>
  </si>
  <si>
    <t>4.  FILTER TIME OF 1 TO 3 DAYS IS RECOMMENDED</t>
  </si>
  <si>
    <t>8.  THE PROPOSED FILTER BED SURFACE AREA MUST BE GREATER THAN OR EQUAL TO THE MINIMUM FILTER BED SURFACE AREA CALCULATED</t>
  </si>
  <si>
    <r>
      <t>VOLUMETRIC</t>
    </r>
    <r>
      <rPr>
        <vertAlign val="superscript"/>
        <sz val="10"/>
        <rFont val="Arial"/>
        <family val="2"/>
      </rPr>
      <t>(1)</t>
    </r>
  </si>
  <si>
    <r>
      <t>WQ</t>
    </r>
    <r>
      <rPr>
        <vertAlign val="superscript"/>
        <sz val="10"/>
        <rFont val="Arial"/>
        <family val="2"/>
      </rPr>
      <t>(2)</t>
    </r>
  </si>
  <si>
    <r>
      <t>WQ</t>
    </r>
    <r>
      <rPr>
        <vertAlign val="superscript"/>
        <sz val="10"/>
        <rFont val="Arial"/>
        <family val="2"/>
      </rPr>
      <t>(3)</t>
    </r>
  </si>
  <si>
    <r>
      <t>WQ</t>
    </r>
    <r>
      <rPr>
        <vertAlign val="superscript"/>
        <sz val="10"/>
        <rFont val="Arial"/>
        <family val="2"/>
      </rPr>
      <t>(4)</t>
    </r>
  </si>
  <si>
    <r>
      <t>TIME OF</t>
    </r>
    <r>
      <rPr>
        <vertAlign val="superscript"/>
        <sz val="10"/>
        <rFont val="Arial"/>
        <family val="2"/>
      </rPr>
      <t>(5)</t>
    </r>
  </si>
  <si>
    <r>
      <t>INITIAL</t>
    </r>
    <r>
      <rPr>
        <vertAlign val="superscript"/>
        <sz val="10"/>
        <rFont val="Arial"/>
        <family val="2"/>
      </rPr>
      <t>(6)</t>
    </r>
  </si>
  <si>
    <r>
      <t>I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/P</t>
    </r>
  </si>
  <si>
    <r>
      <t>UNIT PEAK</t>
    </r>
    <r>
      <rPr>
        <vertAlign val="superscript"/>
        <sz val="10"/>
        <rFont val="Arial"/>
        <family val="2"/>
      </rPr>
      <t>(7)</t>
    </r>
  </si>
  <si>
    <r>
      <t>WQ PEAK</t>
    </r>
    <r>
      <rPr>
        <vertAlign val="superscript"/>
        <sz val="10"/>
        <rFont val="Arial"/>
        <family val="2"/>
      </rPr>
      <t>(8)</t>
    </r>
  </si>
  <si>
    <r>
      <t>I</t>
    </r>
    <r>
      <rPr>
        <sz val="10"/>
        <rFont val="Arial"/>
        <family val="2"/>
      </rPr>
      <t xml:space="preserve"> (%)</t>
    </r>
  </si>
  <si>
    <r>
      <t>COEFF. R</t>
    </r>
    <r>
      <rPr>
        <vertAlign val="subscript"/>
        <sz val="10"/>
        <rFont val="Arial"/>
        <family val="2"/>
      </rPr>
      <t>V</t>
    </r>
  </si>
  <si>
    <r>
      <t>WQ</t>
    </r>
    <r>
      <rPr>
        <vertAlign val="subscript"/>
        <sz val="10"/>
        <rFont val="Arial"/>
        <family val="2"/>
      </rPr>
      <t xml:space="preserve">V </t>
    </r>
    <r>
      <rPr>
        <sz val="10"/>
        <rFont val="Arial"/>
        <family val="2"/>
      </rPr>
      <t>(IN.)</t>
    </r>
  </si>
  <si>
    <r>
      <t>WQ</t>
    </r>
    <r>
      <rPr>
        <vertAlign val="subscript"/>
        <sz val="10"/>
        <rFont val="Arial"/>
        <family val="2"/>
      </rPr>
      <t xml:space="preserve">V </t>
    </r>
    <r>
      <rPr>
        <sz val="10"/>
        <rFont val="Arial"/>
        <family val="2"/>
      </rP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</si>
  <si>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CN</t>
    </r>
    <r>
      <rPr>
        <vertAlign val="subscript"/>
        <sz val="10"/>
        <rFont val="Arial"/>
        <family val="2"/>
      </rPr>
      <t>WQ</t>
    </r>
  </si>
  <si>
    <r>
      <t>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(HRS.)</t>
    </r>
  </si>
  <si>
    <r>
      <t>I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(IN.)</t>
    </r>
  </si>
  <si>
    <r>
      <t>q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(CFS/SM/IN)</t>
    </r>
  </si>
  <si>
    <r>
      <t>Q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(CFS)</t>
    </r>
  </si>
  <si>
    <r>
      <t>1.  SHORT CUT METHOD:  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=0.05+0.009(</t>
    </r>
    <r>
      <rPr>
        <sz val="10"/>
        <rFont val="Times New Roman"/>
        <family val="1"/>
      </rPr>
      <t>I</t>
    </r>
    <r>
      <rPr>
        <sz val="10"/>
        <rFont val="Arial"/>
        <family val="2"/>
      </rPr>
      <t>)    WHERE:  I = % IMPERVIOUSNESS IN DRAINAGE AREA</t>
    </r>
  </si>
  <si>
    <r>
      <t>2.  WATER QUALITY VOLUME IN WATERSHED INCHES:  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=P*R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 xml:space="preserve">    WHERE:  P = 1.3 INCHES</t>
    </r>
  </si>
  <si>
    <r>
      <t>3.  WATER QUALITY VOLUME IN CUBIC FEET:  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=[(P*R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)/12]*(TOTAL AREA*43,560)</t>
    </r>
  </si>
  <si>
    <r>
      <t xml:space="preserve">4.  </t>
    </r>
    <r>
      <rPr>
        <sz val="10"/>
        <rFont val="Arial"/>
        <family val="2"/>
      </rPr>
      <t>CN=1000/[10+5P+10Q-10(Q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+1.25QP)</t>
    </r>
    <r>
      <rPr>
        <vertAlign val="superscript"/>
        <sz val="10"/>
        <rFont val="Arial"/>
        <family val="2"/>
      </rPr>
      <t>0.5</t>
    </r>
    <r>
      <rPr>
        <sz val="10"/>
        <rFont val="Arial"/>
        <family val="2"/>
      </rPr>
      <t>]: WHERE Q=WQ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 xml:space="preserve"> IN INCHES</t>
    </r>
  </si>
  <si>
    <r>
      <t>5.  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>=(L</t>
    </r>
    <r>
      <rPr>
        <vertAlign val="superscript"/>
        <sz val="10"/>
        <rFont val="Arial"/>
        <family val="2"/>
      </rPr>
      <t>0.8</t>
    </r>
    <r>
      <rPr>
        <sz val="10"/>
        <rFont val="Arial"/>
        <family val="2"/>
      </rPr>
      <t>[(1000/CN)-9]</t>
    </r>
    <r>
      <rPr>
        <vertAlign val="superscript"/>
        <sz val="10"/>
        <rFont val="Arial"/>
        <family val="2"/>
      </rPr>
      <t>0.7</t>
    </r>
    <r>
      <rPr>
        <sz val="10"/>
        <rFont val="Arial"/>
        <family val="2"/>
      </rPr>
      <t>)/(1140*Y</t>
    </r>
    <r>
      <rPr>
        <vertAlign val="superscript"/>
        <sz val="10"/>
        <rFont val="Arial"/>
        <family val="2"/>
      </rPr>
      <t>0.5</t>
    </r>
    <r>
      <rPr>
        <sz val="10"/>
        <rFont val="Arial"/>
        <family val="2"/>
      </rPr>
      <t>)</t>
    </r>
  </si>
  <si>
    <r>
      <t xml:space="preserve">6.  </t>
    </r>
    <r>
      <rPr>
        <sz val="10"/>
        <rFont val="Times New Roman"/>
        <family val="1"/>
      </rPr>
      <t>I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=0.2[(1000/CN)-10]</t>
    </r>
  </si>
  <si>
    <r>
      <t xml:space="preserve">7.  USE </t>
    </r>
    <r>
      <rPr>
        <sz val="10"/>
        <rFont val="Times New Roman"/>
        <family val="1"/>
      </rPr>
      <t>I</t>
    </r>
    <r>
      <rPr>
        <sz val="10"/>
        <rFont val="Arial"/>
        <family val="2"/>
      </rPr>
      <t>a/P, 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AND TR-55 EXHIBIT 4-</t>
    </r>
    <r>
      <rPr>
        <sz val="10"/>
        <rFont val="Times New Roman"/>
        <family val="1"/>
      </rPr>
      <t>II</t>
    </r>
    <r>
      <rPr>
        <sz val="10"/>
        <rFont val="Arial"/>
        <family val="2"/>
      </rPr>
      <t xml:space="preserve"> TO DETERMINE THE UNIT PEAK DISCHARGE (q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>)</t>
    </r>
  </si>
  <si>
    <r>
      <t>8.  Qp=(q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>/640</t>
    </r>
    <r>
      <rPr>
        <sz val="10"/>
        <rFont val="Arial"/>
        <family val="2"/>
      </rPr>
      <t>)*A*WQ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(IN INCHES)</t>
    </r>
  </si>
  <si>
    <r>
      <t>1.  SMALL STORMS METHOD:  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 xml:space="preserve"> IS CALCULATED ON BMP 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 xml:space="preserve"> CALCULATOR FORM</t>
    </r>
  </si>
  <si>
    <r>
      <t>R</t>
    </r>
    <r>
      <rPr>
        <vertAlign val="subscript"/>
        <sz val="10"/>
        <rFont val="Arial"/>
        <family val="2"/>
      </rPr>
      <t>Vi</t>
    </r>
  </si>
  <si>
    <r>
      <t>A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(AC)</t>
    </r>
  </si>
  <si>
    <r>
      <t>DRF</t>
    </r>
    <r>
      <rPr>
        <vertAlign val="superscript"/>
        <sz val="10"/>
        <rFont val="Arial"/>
        <family val="2"/>
      </rPr>
      <t>(2)</t>
    </r>
  </si>
  <si>
    <r>
      <t>1.  WEIGHTED R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= [TOTAL (Rvi x Ai x DRF)]/[TOTAL Ai]</t>
    </r>
  </si>
  <si>
    <r>
      <t>2.  R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REDUCTION FACTORS FOR DISCONNECTED IMPERVIOUS SURFACES</t>
    </r>
  </si>
  <si>
    <r>
      <t>FILTER</t>
    </r>
    <r>
      <rPr>
        <vertAlign val="superscript"/>
        <sz val="10"/>
        <rFont val="Arial"/>
        <family val="2"/>
      </rPr>
      <t>(1)</t>
    </r>
  </si>
  <si>
    <r>
      <t>MEDIA COEFF.</t>
    </r>
    <r>
      <rPr>
        <vertAlign val="superscript"/>
        <sz val="10"/>
        <rFont val="Arial"/>
        <family val="2"/>
      </rPr>
      <t>(2)</t>
    </r>
  </si>
  <si>
    <r>
      <t>PONDING</t>
    </r>
    <r>
      <rPr>
        <vertAlign val="superscript"/>
        <sz val="10"/>
        <rFont val="Arial"/>
        <family val="2"/>
      </rPr>
      <t>(3)</t>
    </r>
  </si>
  <si>
    <r>
      <t>FILTER</t>
    </r>
    <r>
      <rPr>
        <vertAlign val="superscript"/>
        <sz val="10"/>
        <rFont val="Arial"/>
        <family val="2"/>
      </rPr>
      <t>(4)</t>
    </r>
  </si>
  <si>
    <r>
      <t>MIN. FILTER BED</t>
    </r>
    <r>
      <rPr>
        <vertAlign val="superscript"/>
        <sz val="10"/>
        <rFont val="Arial"/>
        <family val="2"/>
      </rPr>
      <t>(5)</t>
    </r>
  </si>
  <si>
    <r>
      <t>DESIGN FILTER</t>
    </r>
    <r>
      <rPr>
        <vertAlign val="superscript"/>
        <sz val="10"/>
        <rFont val="Arial"/>
        <family val="2"/>
      </rPr>
      <t>(6)</t>
    </r>
  </si>
  <si>
    <r>
      <t>PROP. FILTER</t>
    </r>
    <r>
      <rPr>
        <vertAlign val="superscript"/>
        <sz val="10"/>
        <rFont val="Arial"/>
        <family val="2"/>
      </rPr>
      <t>(7)</t>
    </r>
  </si>
  <si>
    <r>
      <t>PROP. FILTER</t>
    </r>
    <r>
      <rPr>
        <vertAlign val="superscript"/>
        <sz val="10"/>
        <rFont val="Arial"/>
        <family val="2"/>
      </rPr>
      <t>(8)</t>
    </r>
  </si>
  <si>
    <r>
      <t>WQ</t>
    </r>
    <r>
      <rPr>
        <vertAlign val="subscript"/>
        <sz val="10"/>
        <rFont val="Arial"/>
        <family val="2"/>
      </rPr>
      <t xml:space="preserve">V </t>
    </r>
    <r>
      <rPr>
        <sz val="10"/>
        <rFont val="Arial"/>
        <family val="2"/>
      </rPr>
      <t>(FT.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</si>
  <si>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d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(FT.)</t>
    </r>
  </si>
  <si>
    <r>
      <t>h</t>
    </r>
    <r>
      <rPr>
        <vertAlign val="subscript"/>
        <sz val="10"/>
        <rFont val="Arial"/>
        <family val="2"/>
      </rPr>
      <t>max</t>
    </r>
    <r>
      <rPr>
        <sz val="10"/>
        <rFont val="Arial"/>
        <family val="2"/>
      </rPr>
      <t xml:space="preserve"> (FT.)</t>
    </r>
  </si>
  <si>
    <r>
      <t>h</t>
    </r>
    <r>
      <rPr>
        <vertAlign val="subscript"/>
        <sz val="10"/>
        <rFont val="Arial"/>
        <family val="2"/>
      </rPr>
      <t>avg</t>
    </r>
    <r>
      <rPr>
        <sz val="10"/>
        <rFont val="Arial"/>
        <family val="2"/>
      </rPr>
      <t xml:space="preserve"> (FT.)</t>
    </r>
  </si>
  <si>
    <r>
      <t>t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(DAYS)</t>
    </r>
  </si>
  <si>
    <r>
      <t>A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</si>
  <si>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W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(FT.)</t>
    </r>
  </si>
  <si>
    <r>
      <t>MIN. L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(FT.)</t>
    </r>
  </si>
  <si>
    <r>
      <t>L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(FT.)</t>
    </r>
  </si>
  <si>
    <r>
      <t>5.  MINIMUM FILTER BED SURFACE AREA IN SQUARE FEET:  A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=[WQ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*d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]</t>
    </r>
    <r>
      <rPr>
        <sz val="10"/>
        <rFont val="Arial"/>
        <family val="2"/>
      </rPr>
      <t>/[k*t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*(h</t>
    </r>
    <r>
      <rPr>
        <vertAlign val="subscript"/>
        <sz val="10"/>
        <rFont val="Arial"/>
        <family val="2"/>
      </rPr>
      <t>avg</t>
    </r>
    <r>
      <rPr>
        <sz val="10"/>
        <rFont val="Arial"/>
        <family val="2"/>
      </rPr>
      <t>+d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)]</t>
    </r>
  </si>
  <si>
    <r>
      <t>6.  THE MINIMUM DESIRED FILTER BED WIDTH IS 15' AND OPTIMALLY HALF OF L</t>
    </r>
    <r>
      <rPr>
        <vertAlign val="subscript"/>
        <sz val="10"/>
        <rFont val="Arial"/>
        <family val="2"/>
      </rPr>
      <t>f</t>
    </r>
  </si>
  <si>
    <r>
      <t>7.  THE MINIMUM DESIRED FILTER BED LENGTH IS 40' AND OPTIMALLY TWO TIMES W</t>
    </r>
    <r>
      <rPr>
        <vertAlign val="subscript"/>
        <sz val="10"/>
        <rFont val="Arial"/>
        <family val="2"/>
      </rPr>
      <t>f</t>
    </r>
  </si>
  <si>
    <r>
      <t xml:space="preserve"> CFS        </t>
    </r>
    <r>
      <rPr>
        <u/>
        <sz val="8"/>
        <rFont val="Arial"/>
        <family val="2"/>
      </rPr>
      <t>&gt;</t>
    </r>
  </si>
  <si>
    <r>
      <t>DESCRIPTION</t>
    </r>
    <r>
      <rPr>
        <sz val="8"/>
        <rFont val="Arial"/>
        <family val="2"/>
      </rPr>
      <t>:  N/A</t>
    </r>
  </si>
  <si>
    <r>
      <t>MIN. REQD. RUNOFF REDUCTION VOLUME</t>
    </r>
    <r>
      <rPr>
        <b/>
        <sz val="10"/>
        <rFont val="Arial"/>
        <family val="2"/>
      </rPr>
      <t>:</t>
    </r>
  </si>
  <si>
    <r>
      <t>PROP. RUNOFF REDUCTION VOLUME</t>
    </r>
    <r>
      <rPr>
        <b/>
        <sz val="10"/>
        <rFont val="Arial"/>
        <family val="2"/>
      </rPr>
      <t>:</t>
    </r>
  </si>
  <si>
    <t>BMP DESCRIPTION</t>
  </si>
  <si>
    <r>
      <t>P x R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x [A</t>
    </r>
    <r>
      <rPr>
        <vertAlign val="subscript"/>
        <sz val="8"/>
        <rFont val="Arial"/>
        <family val="2"/>
      </rPr>
      <t>TR</t>
    </r>
    <r>
      <rPr>
        <sz val="8"/>
        <rFont val="Arial"/>
        <family val="2"/>
      </rPr>
      <t xml:space="preserve"> x (43560/12)]    WHERE:  P = 1.3 INCHES</t>
    </r>
  </si>
  <si>
    <t xml:space="preserve">PROPOSED ZONING:  </t>
  </si>
  <si>
    <r>
      <t>SITE R</t>
    </r>
    <r>
      <rPr>
        <b/>
        <vertAlign val="subscript"/>
        <sz val="10"/>
        <rFont val="Arial"/>
        <family val="2"/>
      </rPr>
      <t>V</t>
    </r>
    <r>
      <rPr>
        <b/>
        <sz val="10"/>
        <rFont val="Arial"/>
        <family val="2"/>
      </rPr>
      <t xml:space="preserve"> COEFF. CALCULATION METHOD:</t>
    </r>
  </si>
  <si>
    <t>(FROM FORM 4A)</t>
  </si>
  <si>
    <t>RUNOFF REDUCTION GOAL:  PERMANENTLY REDUCE 10% OF THE WATER QUALITY VOLUME.</t>
  </si>
  <si>
    <r>
      <t xml:space="preserve">DESCRIPTION:  </t>
    </r>
    <r>
      <rPr>
        <sz val="8"/>
        <rFont val="Arial"/>
        <family val="2"/>
      </rPr>
      <t>N/A</t>
    </r>
  </si>
  <si>
    <t>(DO NOT INCLUDE PRESERVED AREA CLAIMED ON RUNOFF REDUCTION FORM)</t>
  </si>
  <si>
    <r>
      <t>TOTAL SITE IMPERVIOUS AREA DISCHARGING AS SHEET FLOW THRU ESTABLISHED VEGETATION (A</t>
    </r>
    <r>
      <rPr>
        <b/>
        <vertAlign val="subscript"/>
        <sz val="10"/>
        <rFont val="Arial"/>
        <family val="2"/>
      </rPr>
      <t>IS</t>
    </r>
    <r>
      <rPr>
        <b/>
        <sz val="10"/>
        <rFont val="Arial"/>
        <family val="2"/>
      </rPr>
      <t>):</t>
    </r>
  </si>
  <si>
    <r>
      <t xml:space="preserve"> % OF A</t>
    </r>
    <r>
      <rPr>
        <vertAlign val="subscript"/>
        <sz val="8"/>
        <rFont val="Arial"/>
        <family val="2"/>
      </rPr>
      <t>IT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(NOT TO EXCEED 25%)</t>
    </r>
  </si>
  <si>
    <r>
      <t xml:space="preserve"> ACRES (A</t>
    </r>
    <r>
      <rPr>
        <vertAlign val="subscript"/>
        <sz val="8"/>
        <rFont val="Arial"/>
        <family val="2"/>
      </rPr>
      <t>TR</t>
    </r>
    <r>
      <rPr>
        <sz val="8"/>
        <rFont val="Arial"/>
        <family val="2"/>
      </rPr>
      <t xml:space="preserve"> = A</t>
    </r>
    <r>
      <rPr>
        <vertAlign val="subscript"/>
        <sz val="8"/>
        <rFont val="Arial"/>
        <family val="2"/>
      </rPr>
      <t>T</t>
    </r>
    <r>
      <rPr>
        <sz val="8"/>
        <rFont val="Arial"/>
        <family val="2"/>
      </rPr>
      <t xml:space="preserve"> - A</t>
    </r>
    <r>
      <rPr>
        <vertAlign val="subscript"/>
        <sz val="8"/>
        <rFont val="Arial"/>
        <family val="2"/>
      </rPr>
      <t>B</t>
    </r>
    <r>
      <rPr>
        <sz val="8"/>
        <rFont val="Arial"/>
        <family val="2"/>
      </rPr>
      <t xml:space="preserve"> - A</t>
    </r>
    <r>
      <rPr>
        <vertAlign val="subscript"/>
        <sz val="8"/>
        <rFont val="Arial"/>
        <family val="2"/>
      </rPr>
      <t>F</t>
    </r>
    <r>
      <rPr>
        <sz val="8"/>
        <rFont val="Arial"/>
        <family val="2"/>
      </rPr>
      <t xml:space="preserve"> - A</t>
    </r>
    <r>
      <rPr>
        <vertAlign val="subscript"/>
        <sz val="8"/>
        <rFont val="Arial"/>
        <family val="2"/>
      </rPr>
      <t>IS</t>
    </r>
    <r>
      <rPr>
        <sz val="8"/>
        <rFont val="Arial"/>
        <family val="2"/>
      </rPr>
      <t xml:space="preserve">) </t>
    </r>
    <r>
      <rPr>
        <sz val="8"/>
        <color indexed="10"/>
        <rFont val="Arial"/>
        <family val="2"/>
      </rPr>
      <t>[BEFORE RUNOFF REDUCTION IS APPLIED]</t>
    </r>
  </si>
  <si>
    <t>HYDROLOGY</t>
  </si>
  <si>
    <t>TRAPEZOIDAL SWALE DESIGN</t>
  </si>
  <si>
    <t>BMP NO.</t>
  </si>
  <si>
    <r>
      <t xml:space="preserve">TRIBUTARY </t>
    </r>
    <r>
      <rPr>
        <vertAlign val="superscript"/>
        <sz val="10"/>
        <rFont val="Arial"/>
        <family val="2"/>
      </rPr>
      <t>(1)</t>
    </r>
  </si>
  <si>
    <t xml:space="preserve">TIME OF </t>
  </si>
  <si>
    <t>RAINFALL</t>
  </si>
  <si>
    <t>PERCENT</t>
  </si>
  <si>
    <t>PEAK</t>
  </si>
  <si>
    <t>SWALE</t>
  </si>
  <si>
    <r>
      <t xml:space="preserve">MANNING'S </t>
    </r>
    <r>
      <rPr>
        <vertAlign val="superscript"/>
        <sz val="10"/>
        <rFont val="Arial"/>
        <family val="2"/>
      </rPr>
      <t>(6)</t>
    </r>
  </si>
  <si>
    <r>
      <t xml:space="preserve">SWALE </t>
    </r>
    <r>
      <rPr>
        <vertAlign val="superscript"/>
        <sz val="10"/>
        <rFont val="Arial"/>
        <family val="2"/>
      </rPr>
      <t>(7)</t>
    </r>
  </si>
  <si>
    <r>
      <t xml:space="preserve">SWALE </t>
    </r>
    <r>
      <rPr>
        <vertAlign val="superscript"/>
        <sz val="10"/>
        <rFont val="Arial"/>
        <family val="2"/>
      </rPr>
      <t>(8)</t>
    </r>
  </si>
  <si>
    <r>
      <t xml:space="preserve">MINIMUM </t>
    </r>
    <r>
      <rPr>
        <vertAlign val="superscript"/>
        <sz val="10"/>
        <rFont val="Arial"/>
        <family val="2"/>
      </rPr>
      <t>(9)</t>
    </r>
  </si>
  <si>
    <t>PROPOSED</t>
  </si>
  <si>
    <t>RETURN</t>
  </si>
  <si>
    <t>COEFFICIENT</t>
  </si>
  <si>
    <t>INTENSITY</t>
  </si>
  <si>
    <t>DESIGN</t>
  </si>
  <si>
    <t>VALUE</t>
  </si>
  <si>
    <t>FLOW DEPTH</t>
  </si>
  <si>
    <t>FLOW VEL.</t>
  </si>
  <si>
    <r>
      <t>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(MIN.)</t>
    </r>
  </si>
  <si>
    <t>FREQUENCY</t>
  </si>
  <si>
    <t>C</t>
  </si>
  <si>
    <t>CA</t>
  </si>
  <si>
    <r>
      <rPr>
        <sz val="10"/>
        <rFont val="Times New Roman"/>
        <family val="1"/>
      </rPr>
      <t>I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(IN./HR.) </t>
    </r>
    <r>
      <rPr>
        <vertAlign val="superscript"/>
        <sz val="10"/>
        <rFont val="Arial"/>
        <family val="2"/>
      </rPr>
      <t>(2)</t>
    </r>
  </si>
  <si>
    <r>
      <t>Q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(CFS)</t>
    </r>
  </si>
  <si>
    <t>PARAMETERS</t>
  </si>
  <si>
    <t>n</t>
  </si>
  <si>
    <t>d (FT.)</t>
  </si>
  <si>
    <r>
      <rPr>
        <sz val="10"/>
        <rFont val="Arial"/>
        <family val="2"/>
      </rPr>
      <t xml:space="preserve">V </t>
    </r>
    <r>
      <rPr>
        <sz val="10"/>
        <rFont val="Arial"/>
        <family val="2"/>
      </rPr>
      <t>(FPS.)</t>
    </r>
  </si>
  <si>
    <t>LENGTH (FT.)</t>
  </si>
  <si>
    <t>&lt;5</t>
  </si>
  <si>
    <r>
      <t xml:space="preserve">BOTTOM WIDTH (FT.) </t>
    </r>
    <r>
      <rPr>
        <vertAlign val="superscript"/>
        <sz val="10"/>
        <rFont val="Arial"/>
        <family val="2"/>
      </rPr>
      <t>(3)</t>
    </r>
  </si>
  <si>
    <r>
      <t xml:space="preserve">LT. SIDE SLOPE (X:1) </t>
    </r>
    <r>
      <rPr>
        <vertAlign val="superscript"/>
        <sz val="10"/>
        <rFont val="Arial"/>
        <family val="2"/>
      </rPr>
      <t>(4)</t>
    </r>
  </si>
  <si>
    <r>
      <t xml:space="preserve">RT. SIDE SLOPE (X:1) </t>
    </r>
    <r>
      <rPr>
        <vertAlign val="superscript"/>
        <sz val="10"/>
        <rFont val="Arial"/>
        <family val="2"/>
      </rPr>
      <t>(4)</t>
    </r>
  </si>
  <si>
    <r>
      <t xml:space="preserve">LONGITUDINAL SLOPE (%) </t>
    </r>
    <r>
      <rPr>
        <vertAlign val="superscript"/>
        <sz val="10"/>
        <rFont val="Arial"/>
        <family val="2"/>
      </rPr>
      <t>(5)</t>
    </r>
  </si>
  <si>
    <t>TOTAL DEPTH (FT.)</t>
  </si>
  <si>
    <t>1.  THE TRIBUTARY DRAINAGE AREA SHALL NOT EXCEED 5 ACRES</t>
  </si>
  <si>
    <t>2.  CALCULATE THE PEAK DISCHARGE FOR THE WATER QUALITY EVENT BASED ON THE METHOD SHOWN IN CH 6, PARAGRAPH 6.4 OF THE APWA/MARC BMP MANUAL OR CH 3, PARAGRAPH 3.3.1.b OF THE BOONE COUNTY SW MANUAL</t>
  </si>
  <si>
    <t>3.  THE SWALE BOTTOM WIDTH SHALL BE 2' MINIMUM TO 6' MAXIMUM</t>
  </si>
  <si>
    <t>4.  4:1 SIDE SLOPES ARE RECOMMENDED; 3:1 MAXIMUM</t>
  </si>
  <si>
    <t>5.  THE LONGITUDINAL SLOPE SHOULD BE BETWEEN 1% AND 2%</t>
  </si>
  <si>
    <t>6.  THE MANNING'S "n" VALUE FOR THE WATER QUALITY STORM EVENT SHALL BE 0.150.  FOR OTHER STORM EVENTS; VALUES VARY 0.150 TO 0.030 FOR DEPTHS OF 4" TO 12" AND 0.030 MIN. FOR DEPTHS &gt; 12"</t>
  </si>
  <si>
    <t>7.  SWALE FLOW DEPTH SHALL NOT EXCEED 4" FOR THE WATER QUALITY STORM EVENT</t>
  </si>
  <si>
    <t>8.  SWALE FLOW VELOCITY SHALL BE LESS THAN 1 FPS FOR THE WATER QUALITY STORM EVENT AND LESS THAN 4 FPS FOR THE 2-YR STORM EVENT</t>
  </si>
  <si>
    <t>9.  THE MINIMUM SWALE LENGTH REQUIRED IS BASED ON A MINIMUM 5 MINUTE RESIDENCE TIME FOR THE WATER QUALITY STORM EVENT  (VELOCITY x 300 SECONDS)  (MINIMUM PROPOSED SWALE LENGTH SHALL BE 100')</t>
  </si>
  <si>
    <t>Runoff Reduction Methods 2A and 2B on Forms 4A and 4B allow the use of Re-Establishment of Trees and Re-Establishment of Deep-Rooted Vegetation respectively.  The following calculation formula is provided to clarify the maximum amount of re-establishment area available on the proposed development site.  Once the calculation is done, the designer will need to determine if it is practical to re-establish the entire area available or if a smaller amount will be used in the calculations on Form 4A or 4B.</t>
  </si>
  <si>
    <t>Total Acreage of Development Site</t>
  </si>
  <si>
    <t>Minus Total Acreage of Stream Buffer Areas</t>
  </si>
  <si>
    <t>Minus Total Acreage of Preserved Existing Vegetation/Tree Areas</t>
  </si>
  <si>
    <t>Minus Total Acreage of Proposed Impervious Areas</t>
  </si>
  <si>
    <t>Minus Total Acreage of Pond/Lake Water Surface Area at Normal Pool Elevation</t>
  </si>
  <si>
    <t>Minus Total Acreage of Other Pervious Areas Not Available for Re-Establishment</t>
  </si>
  <si>
    <t>Total Maximum Acreage Available for Re-Establishment</t>
  </si>
  <si>
    <t>RESIDENTIAL ON-LOT IMPERVIOUS AREA:</t>
  </si>
  <si>
    <t># LOTS</t>
  </si>
  <si>
    <t>WIDTH</t>
  </si>
  <si>
    <t>AREA (SF)</t>
  </si>
  <si>
    <t>AREA (AC)</t>
  </si>
  <si>
    <t>APPROX. HOUSE &amp; GARAGE FOOTPRINT</t>
  </si>
  <si>
    <t>-</t>
  </si>
  <si>
    <t>22' W DRIVEWAY (R/W TO BLDG. SETBACK)</t>
  </si>
  <si>
    <t>SIDEWALK (DRIVEWAY TO HOUSE)</t>
  </si>
  <si>
    <t>CONC. PATIO (12'x12' MINIMUM)</t>
  </si>
  <si>
    <t>CONC. PORCH</t>
  </si>
  <si>
    <t>TOTAL PER LOT</t>
  </si>
  <si>
    <t>NUMBER OF LOTS</t>
  </si>
  <si>
    <t>TOTAL IMPERV. AREA (SF)</t>
  </si>
  <si>
    <t>TOTAL IMPERV. AREA (AC)</t>
  </si>
  <si>
    <t>PUBLIC IMPERVIOUS AREA:</t>
  </si>
  <si>
    <t>* DRIVEWAY APRON LENGTH BASED ON 1/2 R/W WIDTH - 1/2 STREET WIDTH - 5' SIDEWALK WIDTH</t>
  </si>
  <si>
    <t>22' W DRIVEWAY APRONS (32' STREET, 50' R/W) *</t>
  </si>
  <si>
    <t>22' W DRIVEWAY APRONS (OTHER) *</t>
  </si>
  <si>
    <t>DRIVEWAY FLARES (TWO 4'x4' WINGS)</t>
  </si>
  <si>
    <t>INTERNAL STREET PAVING (32' WIDE)</t>
  </si>
  <si>
    <t>INTERNAL STREET PAVING (OTHER WIDTH)</t>
  </si>
  <si>
    <t>INTERNAL SIDEWALKS</t>
  </si>
  <si>
    <t>COMMON LOT IMPERVIOUS AREA</t>
  </si>
  <si>
    <t>OTHER</t>
  </si>
  <si>
    <t>TOTAL IMPERVIOUS AREA:</t>
  </si>
  <si>
    <t>UPDATED:  10/01/2015</t>
  </si>
  <si>
    <t>CREATED:  03/15/2010</t>
  </si>
  <si>
    <t>UPDATED:  11/23/2015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</si>
</sst>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#,##0.0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u/>
      <vertAlign val="subscript"/>
      <sz val="10"/>
      <name val="Arial"/>
      <family val="2"/>
    </font>
    <font>
      <b/>
      <sz val="8"/>
      <name val="Arial"/>
      <family val="2"/>
    </font>
    <font>
      <sz val="8"/>
      <color indexed="45"/>
      <name val="Arial"/>
      <family val="2"/>
    </font>
    <font>
      <sz val="10"/>
      <color indexed="45"/>
      <name val="Arial"/>
      <family val="2"/>
    </font>
    <font>
      <sz val="8"/>
      <color indexed="45"/>
      <name val="Arial"/>
      <family val="2"/>
    </font>
    <font>
      <u/>
      <sz val="8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8"/>
      <color indexed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sz val="7.5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1" fillId="23" borderId="7" applyNumberFormat="0" applyFont="0" applyAlignment="0" applyProtection="0"/>
    <xf numFmtId="0" fontId="25" fillId="20" borderId="8" applyNumberFormat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/>
  </cellStyleXfs>
  <cellXfs count="391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/>
    <xf numFmtId="0" fontId="4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49" fontId="1" fillId="0" borderId="10" xfId="0" applyNumberFormat="1" applyFont="1" applyBorder="1" applyAlignment="1">
      <alignment vertical="top" wrapText="1" readingOrder="1"/>
    </xf>
    <xf numFmtId="0" fontId="4" fillId="0" borderId="0" xfId="0" applyFont="1" applyAlignment="1">
      <alignment horizontal="left" vertical="top"/>
    </xf>
    <xf numFmtId="0" fontId="2" fillId="0" borderId="11" xfId="0" applyFont="1" applyBorder="1"/>
    <xf numFmtId="0" fontId="10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" fontId="1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39" applyNumberFormat="1" applyAlignment="1">
      <alignment horizontal="center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" fontId="1" fillId="0" borderId="0" xfId="39" applyNumberFormat="1" applyAlignment="1">
      <alignment horizontal="center"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right"/>
    </xf>
    <xf numFmtId="0" fontId="4" fillId="0" borderId="11" xfId="0" applyFont="1" applyBorder="1" applyAlignment="1">
      <alignment vertical="top"/>
    </xf>
    <xf numFmtId="0" fontId="1" fillId="0" borderId="11" xfId="0" applyFont="1" applyBorder="1" applyAlignment="1">
      <alignment horizontal="center"/>
    </xf>
    <xf numFmtId="0" fontId="0" fillId="0" borderId="11" xfId="0" applyBorder="1"/>
    <xf numFmtId="1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0" applyNumberFormat="1" applyAlignment="1">
      <alignment horizontal="center" vertical="top" wrapText="1"/>
    </xf>
    <xf numFmtId="2" fontId="0" fillId="0" borderId="11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0" xfId="0" applyFont="1"/>
    <xf numFmtId="0" fontId="8" fillId="0" borderId="19" xfId="0" applyFont="1" applyBorder="1" applyAlignment="1">
      <alignment horizontal="center"/>
    </xf>
    <xf numFmtId="0" fontId="30" fillId="0" borderId="0" xfId="0" applyFont="1" applyAlignment="1">
      <alignment horizontal="right"/>
    </xf>
    <xf numFmtId="0" fontId="30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9" fontId="1" fillId="0" borderId="13" xfId="39" applyBorder="1" applyAlignment="1">
      <alignment horizontal="center" vertical="center"/>
    </xf>
    <xf numFmtId="9" fontId="1" fillId="0" borderId="14" xfId="39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9" fontId="1" fillId="0" borderId="11" xfId="39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32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11" xfId="0" applyFont="1" applyBorder="1" applyAlignment="1">
      <alignment vertical="top"/>
    </xf>
    <xf numFmtId="0" fontId="32" fillId="0" borderId="11" xfId="0" applyFont="1" applyBorder="1" applyAlignment="1">
      <alignment vertical="top"/>
    </xf>
    <xf numFmtId="0" fontId="8" fillId="0" borderId="1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24" borderId="22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2" fontId="1" fillId="25" borderId="13" xfId="0" applyNumberFormat="1" applyFont="1" applyFill="1" applyBorder="1" applyAlignment="1">
      <alignment horizontal="center" vertical="center"/>
    </xf>
    <xf numFmtId="2" fontId="1" fillId="25" borderId="20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24" borderId="22" xfId="0" applyNumberFormat="1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0" fillId="24" borderId="22" xfId="0" applyFill="1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2" fontId="0" fillId="0" borderId="17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25" borderId="11" xfId="0" applyNumberFormat="1" applyFill="1" applyBorder="1" applyAlignment="1">
      <alignment horizontal="center"/>
    </xf>
    <xf numFmtId="0" fontId="33" fillId="0" borderId="0" xfId="0" applyFont="1"/>
    <xf numFmtId="2" fontId="30" fillId="0" borderId="23" xfId="0" applyNumberFormat="1" applyFont="1" applyBorder="1" applyAlignment="1">
      <alignment horizontal="center" vertical="center"/>
    </xf>
    <xf numFmtId="0" fontId="35" fillId="0" borderId="0" xfId="0" applyFont="1"/>
    <xf numFmtId="2" fontId="1" fillId="26" borderId="1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vertical="top"/>
    </xf>
    <xf numFmtId="0" fontId="8" fillId="0" borderId="15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8" fillId="0" borderId="16" xfId="0" applyFont="1" applyBorder="1" applyAlignment="1">
      <alignment vertical="top"/>
    </xf>
    <xf numFmtId="0" fontId="8" fillId="0" borderId="15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0" fontId="30" fillId="25" borderId="23" xfId="0" applyFont="1" applyFill="1" applyBorder="1" applyAlignment="1">
      <alignment horizontal="center" vertical="center"/>
    </xf>
    <xf numFmtId="2" fontId="30" fillId="25" borderId="13" xfId="0" applyNumberFormat="1" applyFont="1" applyFill="1" applyBorder="1" applyAlignment="1">
      <alignment horizontal="center" vertical="center"/>
    </xf>
    <xf numFmtId="164" fontId="30" fillId="25" borderId="13" xfId="0" applyNumberFormat="1" applyFont="1" applyFill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3" fontId="1" fillId="26" borderId="11" xfId="0" applyNumberFormat="1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1" xfId="39" applyNumberFormat="1" applyBorder="1" applyAlignment="1">
      <alignment horizontal="center"/>
    </xf>
    <xf numFmtId="3" fontId="0" fillId="26" borderId="11" xfId="0" applyNumberFormat="1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25" borderId="11" xfId="0" applyNumberForma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 wrapText="1" readingOrder="1"/>
    </xf>
    <xf numFmtId="3" fontId="30" fillId="25" borderId="13" xfId="0" applyNumberFormat="1" applyFont="1" applyFill="1" applyBorder="1" applyAlignment="1">
      <alignment horizontal="center" vertical="center"/>
    </xf>
    <xf numFmtId="0" fontId="32" fillId="0" borderId="0" xfId="0" applyFont="1"/>
    <xf numFmtId="0" fontId="8" fillId="0" borderId="0" xfId="0" applyFont="1" applyAlignment="1">
      <alignment horizontal="left" wrapText="1"/>
    </xf>
    <xf numFmtId="0" fontId="36" fillId="0" borderId="0" xfId="0" applyFont="1"/>
    <xf numFmtId="0" fontId="30" fillId="0" borderId="23" xfId="0" applyFont="1" applyBorder="1" applyAlignment="1">
      <alignment vertical="center" wrapText="1"/>
    </xf>
    <xf numFmtId="0" fontId="0" fillId="25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0" fillId="27" borderId="0" xfId="0" applyFill="1"/>
    <xf numFmtId="164" fontId="0" fillId="0" borderId="11" xfId="0" applyNumberFormat="1" applyBorder="1" applyAlignment="1">
      <alignment horizontal="center"/>
    </xf>
    <xf numFmtId="166" fontId="0" fillId="25" borderId="11" xfId="0" applyNumberFormat="1" applyFill="1" applyBorder="1" applyAlignment="1">
      <alignment horizontal="center"/>
    </xf>
    <xf numFmtId="166" fontId="0" fillId="0" borderId="11" xfId="0" applyNumberFormat="1" applyBorder="1" applyAlignment="1">
      <alignment horizontal="center" wrapText="1"/>
    </xf>
    <xf numFmtId="166" fontId="0" fillId="0" borderId="2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0" fillId="0" borderId="13" xfId="0" applyBorder="1"/>
    <xf numFmtId="0" fontId="30" fillId="25" borderId="14" xfId="0" applyFont="1" applyFill="1" applyBorder="1" applyAlignment="1">
      <alignment horizontal="center" vertical="center"/>
    </xf>
    <xf numFmtId="2" fontId="30" fillId="25" borderId="23" xfId="0" applyNumberFormat="1" applyFont="1" applyFill="1" applyBorder="1" applyAlignment="1">
      <alignment horizontal="center" vertical="center"/>
    </xf>
    <xf numFmtId="166" fontId="30" fillId="0" borderId="23" xfId="0" applyNumberFormat="1" applyFont="1" applyBorder="1" applyAlignment="1">
      <alignment horizontal="center" vertical="center"/>
    </xf>
    <xf numFmtId="164" fontId="30" fillId="27" borderId="23" xfId="0" applyNumberFormat="1" applyFont="1" applyFill="1" applyBorder="1" applyAlignment="1">
      <alignment horizontal="center" vertical="center"/>
    </xf>
    <xf numFmtId="1" fontId="30" fillId="0" borderId="23" xfId="0" applyNumberFormat="1" applyFont="1" applyBorder="1" applyAlignment="1">
      <alignment horizontal="center" vertical="center"/>
    </xf>
    <xf numFmtId="165" fontId="30" fillId="0" borderId="23" xfId="0" applyNumberFormat="1" applyFont="1" applyBorder="1" applyAlignment="1">
      <alignment horizontal="center" vertical="center"/>
    </xf>
    <xf numFmtId="1" fontId="30" fillId="25" borderId="2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left"/>
    </xf>
    <xf numFmtId="0" fontId="0" fillId="0" borderId="0" xfId="0" applyAlignment="1">
      <alignment horizontal="left"/>
    </xf>
    <xf numFmtId="166" fontId="30" fillId="26" borderId="23" xfId="0" applyNumberFormat="1" applyFont="1" applyFill="1" applyBorder="1" applyAlignment="1">
      <alignment horizontal="center" vertical="center"/>
    </xf>
    <xf numFmtId="166" fontId="30" fillId="24" borderId="22" xfId="0" applyNumberFormat="1" applyFont="1" applyFill="1" applyBorder="1" applyAlignment="1">
      <alignment horizontal="center" vertical="center"/>
    </xf>
    <xf numFmtId="164" fontId="30" fillId="24" borderId="22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2" fontId="1" fillId="25" borderId="23" xfId="0" applyNumberFormat="1" applyFont="1" applyFill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2" fontId="1" fillId="24" borderId="22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right" vertical="center"/>
    </xf>
    <xf numFmtId="0" fontId="1" fillId="24" borderId="29" xfId="0" applyFont="1" applyFill="1" applyBorder="1" applyAlignment="1">
      <alignment vertical="center"/>
    </xf>
    <xf numFmtId="2" fontId="1" fillId="0" borderId="28" xfId="0" applyNumberFormat="1" applyFont="1" applyBorder="1" applyAlignment="1">
      <alignment horizontal="center" vertical="center"/>
    </xf>
    <xf numFmtId="2" fontId="1" fillId="24" borderId="29" xfId="0" applyNumberFormat="1" applyFont="1" applyFill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2" fontId="1" fillId="25" borderId="33" xfId="0" applyNumberFormat="1" applyFont="1" applyFill="1" applyBorder="1" applyAlignment="1">
      <alignment horizontal="center" vertical="center"/>
    </xf>
    <xf numFmtId="2" fontId="1" fillId="25" borderId="31" xfId="0" applyNumberFormat="1" applyFont="1" applyFill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" fillId="24" borderId="22" xfId="0" applyFont="1" applyFill="1" applyBorder="1" applyAlignment="1">
      <alignment vertical="center"/>
    </xf>
    <xf numFmtId="2" fontId="1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0" fillId="0" borderId="12" xfId="0" applyFont="1" applyBorder="1" applyAlignment="1">
      <alignment horizontal="center"/>
    </xf>
    <xf numFmtId="3" fontId="30" fillId="25" borderId="23" xfId="0" applyNumberFormat="1" applyFont="1" applyFill="1" applyBorder="1" applyAlignment="1">
      <alignment horizontal="center" vertical="center"/>
    </xf>
    <xf numFmtId="2" fontId="30" fillId="27" borderId="23" xfId="0" applyNumberFormat="1" applyFont="1" applyFill="1" applyBorder="1" applyAlignment="1">
      <alignment horizontal="center" vertical="center"/>
    </xf>
    <xf numFmtId="165" fontId="30" fillId="25" borderId="2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9" fontId="1" fillId="0" borderId="15" xfId="39" applyBorder="1" applyAlignment="1">
      <alignment horizontal="center" vertical="center"/>
    </xf>
    <xf numFmtId="3" fontId="1" fillId="25" borderId="18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2" fontId="1" fillId="25" borderId="15" xfId="0" applyNumberFormat="1" applyFont="1" applyFill="1" applyBorder="1" applyAlignment="1">
      <alignment horizontal="center" vertical="center"/>
    </xf>
    <xf numFmtId="9" fontId="1" fillId="0" borderId="18" xfId="39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" fontId="1" fillId="0" borderId="11" xfId="0" applyNumberFormat="1" applyFont="1" applyBorder="1" applyAlignment="1">
      <alignment horizontal="center" vertical="center"/>
    </xf>
    <xf numFmtId="1" fontId="1" fillId="25" borderId="11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0" fillId="0" borderId="19" xfId="0" applyBorder="1" applyAlignment="1">
      <alignment vertical="center"/>
    </xf>
    <xf numFmtId="9" fontId="1" fillId="0" borderId="23" xfId="39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64" fontId="1" fillId="26" borderId="11" xfId="39" applyNumberFormat="1" applyFill="1" applyBorder="1" applyAlignment="1">
      <alignment horizontal="center"/>
    </xf>
    <xf numFmtId="0" fontId="0" fillId="25" borderId="11" xfId="0" applyFill="1" applyBorder="1"/>
    <xf numFmtId="0" fontId="4" fillId="0" borderId="0" xfId="0" applyFont="1" applyAlignment="1">
      <alignment horizontal="right"/>
    </xf>
    <xf numFmtId="164" fontId="1" fillId="0" borderId="11" xfId="0" applyNumberFormat="1" applyFont="1" applyBorder="1" applyAlignment="1">
      <alignment horizontal="center"/>
    </xf>
    <xf numFmtId="167" fontId="0" fillId="26" borderId="11" xfId="0" applyNumberFormat="1" applyFill="1" applyBorder="1" applyAlignment="1">
      <alignment horizontal="center"/>
    </xf>
    <xf numFmtId="0" fontId="30" fillId="0" borderId="0" xfId="43" applyAlignment="1">
      <alignment horizontal="center" vertical="center"/>
    </xf>
    <xf numFmtId="0" fontId="30" fillId="0" borderId="0" xfId="43" applyAlignment="1">
      <alignment vertical="center"/>
    </xf>
    <xf numFmtId="0" fontId="30" fillId="0" borderId="18" xfId="43" applyBorder="1" applyAlignment="1">
      <alignment horizontal="center" vertical="center"/>
    </xf>
    <xf numFmtId="0" fontId="30" fillId="0" borderId="12" xfId="43" applyBorder="1" applyAlignment="1">
      <alignment horizontal="center" vertical="center"/>
    </xf>
    <xf numFmtId="0" fontId="30" fillId="0" borderId="0" xfId="43"/>
    <xf numFmtId="0" fontId="30" fillId="0" borderId="25" xfId="43" applyBorder="1" applyAlignment="1">
      <alignment horizontal="center" vertical="center"/>
    </xf>
    <xf numFmtId="0" fontId="30" fillId="0" borderId="15" xfId="43" applyBorder="1" applyAlignment="1">
      <alignment horizontal="center" vertical="center"/>
    </xf>
    <xf numFmtId="0" fontId="30" fillId="0" borderId="19" xfId="43" applyBorder="1" applyAlignment="1">
      <alignment horizontal="center" vertical="center"/>
    </xf>
    <xf numFmtId="0" fontId="30" fillId="0" borderId="13" xfId="43" applyBorder="1" applyAlignment="1">
      <alignment horizontal="center" vertical="center"/>
    </xf>
    <xf numFmtId="2" fontId="30" fillId="0" borderId="23" xfId="43" applyNumberFormat="1" applyBorder="1" applyAlignment="1">
      <alignment horizontal="center" vertical="center"/>
    </xf>
    <xf numFmtId="2" fontId="30" fillId="25" borderId="23" xfId="43" applyNumberFormat="1" applyFill="1" applyBorder="1" applyAlignment="1">
      <alignment horizontal="center" vertical="center"/>
    </xf>
    <xf numFmtId="2" fontId="30" fillId="28" borderId="23" xfId="43" applyNumberFormat="1" applyFill="1" applyBorder="1" applyAlignment="1">
      <alignment horizontal="center" vertical="center"/>
    </xf>
    <xf numFmtId="4" fontId="30" fillId="0" borderId="23" xfId="43" applyNumberFormat="1" applyBorder="1" applyAlignment="1">
      <alignment horizontal="center" vertical="center"/>
    </xf>
    <xf numFmtId="1" fontId="30" fillId="0" borderId="23" xfId="43" applyNumberFormat="1" applyBorder="1" applyAlignment="1">
      <alignment horizontal="center" vertical="center"/>
    </xf>
    <xf numFmtId="165" fontId="30" fillId="0" borderId="23" xfId="43" applyNumberFormat="1" applyBorder="1" applyAlignment="1">
      <alignment horizontal="center" vertical="center"/>
    </xf>
    <xf numFmtId="165" fontId="30" fillId="28" borderId="23" xfId="43" applyNumberFormat="1" applyFill="1" applyBorder="1" applyAlignment="1">
      <alignment horizontal="center" vertical="center"/>
    </xf>
    <xf numFmtId="166" fontId="30" fillId="0" borderId="23" xfId="43" applyNumberFormat="1" applyBorder="1" applyAlignment="1">
      <alignment horizontal="center" vertical="center"/>
    </xf>
    <xf numFmtId="2" fontId="30" fillId="0" borderId="0" xfId="43" applyNumberFormat="1" applyAlignment="1">
      <alignment horizontal="center" vertical="center"/>
    </xf>
    <xf numFmtId="166" fontId="30" fillId="0" borderId="0" xfId="43" applyNumberFormat="1" applyAlignment="1">
      <alignment horizontal="center" vertical="center"/>
    </xf>
    <xf numFmtId="3" fontId="30" fillId="0" borderId="0" xfId="43" applyNumberFormat="1" applyAlignment="1">
      <alignment horizontal="center" vertical="center"/>
    </xf>
    <xf numFmtId="0" fontId="30" fillId="0" borderId="0" xfId="43" applyAlignment="1">
      <alignment horizontal="center"/>
    </xf>
    <xf numFmtId="0" fontId="42" fillId="0" borderId="0" xfId="43" applyFont="1" applyAlignment="1">
      <alignment horizontal="left"/>
    </xf>
    <xf numFmtId="0" fontId="43" fillId="0" borderId="0" xfId="43" applyFont="1" applyAlignment="1">
      <alignment horizontal="left" vertical="center" wrapText="1"/>
    </xf>
    <xf numFmtId="0" fontId="43" fillId="0" borderId="40" xfId="43" applyFont="1" applyBorder="1" applyAlignment="1">
      <alignment vertical="center" wrapText="1"/>
    </xf>
    <xf numFmtId="0" fontId="43" fillId="0" borderId="21" xfId="43" applyFont="1" applyBorder="1" applyAlignment="1">
      <alignment vertical="center" wrapText="1"/>
    </xf>
    <xf numFmtId="2" fontId="43" fillId="0" borderId="41" xfId="43" applyNumberFormat="1" applyFont="1" applyBorder="1" applyAlignment="1">
      <alignment horizontal="right" vertical="center" wrapText="1"/>
    </xf>
    <xf numFmtId="0" fontId="43" fillId="0" borderId="40" xfId="43" applyFont="1" applyBorder="1" applyAlignment="1">
      <alignment horizontal="left" vertical="center" wrapText="1"/>
    </xf>
    <xf numFmtId="0" fontId="43" fillId="0" borderId="23" xfId="43" applyFont="1" applyBorder="1" applyAlignment="1">
      <alignment horizontal="left" vertical="center" wrapText="1"/>
    </xf>
    <xf numFmtId="0" fontId="43" fillId="0" borderId="43" xfId="43" applyFont="1" applyBorder="1" applyAlignment="1">
      <alignment vertical="center" wrapText="1"/>
    </xf>
    <xf numFmtId="0" fontId="43" fillId="0" borderId="10" xfId="43" applyFont="1" applyBorder="1" applyAlignment="1">
      <alignment vertical="center" wrapText="1"/>
    </xf>
    <xf numFmtId="2" fontId="43" fillId="0" borderId="44" xfId="43" applyNumberFormat="1" applyFont="1" applyBorder="1" applyAlignment="1">
      <alignment horizontal="right" vertical="center" wrapText="1"/>
    </xf>
    <xf numFmtId="2" fontId="44" fillId="0" borderId="47" xfId="43" applyNumberFormat="1" applyFont="1" applyBorder="1" applyAlignment="1">
      <alignment horizontal="right" vertical="center" wrapText="1"/>
    </xf>
    <xf numFmtId="0" fontId="45" fillId="0" borderId="0" xfId="43" applyFont="1"/>
    <xf numFmtId="0" fontId="45" fillId="0" borderId="0" xfId="43" applyFont="1" applyAlignment="1">
      <alignment horizontal="center"/>
    </xf>
    <xf numFmtId="0" fontId="42" fillId="0" borderId="0" xfId="43" applyFont="1" applyAlignment="1">
      <alignment horizontal="center"/>
    </xf>
    <xf numFmtId="0" fontId="30" fillId="29" borderId="0" xfId="43" applyFill="1" applyAlignment="1">
      <alignment horizontal="center"/>
    </xf>
    <xf numFmtId="3" fontId="30" fillId="0" borderId="0" xfId="43" applyNumberFormat="1" applyAlignment="1">
      <alignment horizontal="center"/>
    </xf>
    <xf numFmtId="3" fontId="42" fillId="0" borderId="0" xfId="43" applyNumberFormat="1" applyFont="1" applyAlignment="1">
      <alignment horizontal="center"/>
    </xf>
    <xf numFmtId="3" fontId="30" fillId="29" borderId="14" xfId="43" applyNumberFormat="1" applyFill="1" applyBorder="1" applyAlignment="1">
      <alignment horizontal="center"/>
    </xf>
    <xf numFmtId="2" fontId="30" fillId="0" borderId="0" xfId="43" applyNumberFormat="1" applyAlignment="1">
      <alignment horizontal="center"/>
    </xf>
    <xf numFmtId="3" fontId="30" fillId="29" borderId="0" xfId="43" applyNumberFormat="1" applyFill="1" applyAlignment="1">
      <alignment horizontal="center"/>
    </xf>
    <xf numFmtId="2" fontId="42" fillId="0" borderId="0" xfId="43" applyNumberFormat="1" applyFont="1" applyAlignment="1">
      <alignment horizontal="center"/>
    </xf>
    <xf numFmtId="3" fontId="30" fillId="0" borderId="14" xfId="43" applyNumberFormat="1" applyBorder="1" applyAlignment="1">
      <alignment horizontal="center"/>
    </xf>
    <xf numFmtId="2" fontId="43" fillId="0" borderId="14" xfId="43" applyNumberFormat="1" applyFont="1" applyBorder="1" applyAlignment="1">
      <alignment horizontal="center"/>
    </xf>
    <xf numFmtId="2" fontId="30" fillId="25" borderId="39" xfId="0" applyNumberFormat="1" applyFont="1" applyFill="1" applyBorder="1" applyAlignment="1">
      <alignment horizontal="center" vertical="center"/>
    </xf>
    <xf numFmtId="2" fontId="30" fillId="25" borderId="42" xfId="0" applyNumberFormat="1" applyFont="1" applyFill="1" applyBorder="1" applyAlignment="1">
      <alignment horizontal="center" vertical="center"/>
    </xf>
    <xf numFmtId="0" fontId="46" fillId="0" borderId="0" xfId="0" applyFont="1"/>
    <xf numFmtId="0" fontId="47" fillId="0" borderId="0" xfId="0" applyFont="1"/>
    <xf numFmtId="49" fontId="1" fillId="25" borderId="11" xfId="0" applyNumberFormat="1" applyFont="1" applyFill="1" applyBorder="1" applyAlignment="1">
      <alignment vertical="top" wrapText="1"/>
    </xf>
    <xf numFmtId="49" fontId="1" fillId="25" borderId="11" xfId="0" applyNumberFormat="1" applyFont="1" applyFill="1" applyBorder="1" applyAlignment="1">
      <alignment horizontal="left" vertical="top" wrapText="1" readingOrder="1"/>
    </xf>
    <xf numFmtId="0" fontId="1" fillId="25" borderId="1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0" fillId="25" borderId="20" xfId="0" applyFont="1" applyFill="1" applyBorder="1" applyAlignment="1">
      <alignment horizontal="left" vertical="center"/>
    </xf>
    <xf numFmtId="0" fontId="30" fillId="25" borderId="21" xfId="0" applyFont="1" applyFill="1" applyBorder="1" applyAlignment="1">
      <alignment horizontal="left" vertical="center"/>
    </xf>
    <xf numFmtId="0" fontId="30" fillId="25" borderId="23" xfId="0" applyFont="1" applyFill="1" applyBorder="1" applyAlignment="1">
      <alignment horizontal="left" vertical="center"/>
    </xf>
    <xf numFmtId="49" fontId="4" fillId="26" borderId="11" xfId="0" applyNumberFormat="1" applyFont="1" applyFill="1" applyBorder="1" applyAlignment="1">
      <alignment horizontal="left" vertical="top"/>
    </xf>
    <xf numFmtId="0" fontId="8" fillId="0" borderId="17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4" fillId="26" borderId="11" xfId="0" applyFont="1" applyFill="1" applyBorder="1" applyAlignment="1">
      <alignment horizontal="left" vertical="top"/>
    </xf>
    <xf numFmtId="0" fontId="8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4" fillId="25" borderId="20" xfId="0" applyFont="1" applyFill="1" applyBorder="1" applyAlignment="1">
      <alignment horizontal="left" vertical="center"/>
    </xf>
    <xf numFmtId="0" fontId="4" fillId="25" borderId="21" xfId="0" applyFont="1" applyFill="1" applyBorder="1" applyAlignment="1">
      <alignment horizontal="left" vertical="center"/>
    </xf>
    <xf numFmtId="0" fontId="4" fillId="25" borderId="23" xfId="0" applyFont="1" applyFill="1" applyBorder="1" applyAlignment="1">
      <alignment horizontal="left" vertical="center"/>
    </xf>
    <xf numFmtId="0" fontId="4" fillId="25" borderId="20" xfId="0" applyFont="1" applyFill="1" applyBorder="1" applyAlignment="1">
      <alignment horizontal="left" vertical="center" wrapText="1"/>
    </xf>
    <xf numFmtId="0" fontId="4" fillId="25" borderId="21" xfId="0" applyFont="1" applyFill="1" applyBorder="1" applyAlignment="1">
      <alignment horizontal="left" vertical="center" wrapText="1"/>
    </xf>
    <xf numFmtId="0" fontId="4" fillId="25" borderId="2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1" fillId="25" borderId="1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6" fontId="1" fillId="0" borderId="18" xfId="0" applyNumberFormat="1" applyFon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166" fontId="0" fillId="0" borderId="35" xfId="0" applyNumberFormat="1" applyBorder="1" applyAlignment="1">
      <alignment horizontal="center" vertical="center"/>
    </xf>
    <xf numFmtId="0" fontId="1" fillId="25" borderId="3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6" fontId="1" fillId="0" borderId="36" xfId="0" applyNumberFormat="1" applyFon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0" xfId="43" applyAlignment="1">
      <alignment horizontal="left" vertical="top"/>
    </xf>
    <xf numFmtId="0" fontId="43" fillId="0" borderId="0" xfId="43" applyFont="1" applyAlignment="1">
      <alignment horizontal="left" vertical="center" wrapText="1"/>
    </xf>
    <xf numFmtId="0" fontId="44" fillId="0" borderId="37" xfId="43" applyFont="1" applyBorder="1" applyAlignment="1">
      <alignment horizontal="left" vertical="center" wrapText="1"/>
    </xf>
    <xf numFmtId="0" fontId="44" fillId="0" borderId="38" xfId="43" applyFont="1" applyBorder="1" applyAlignment="1">
      <alignment horizontal="left" vertical="center" wrapText="1"/>
    </xf>
    <xf numFmtId="0" fontId="44" fillId="0" borderId="45" xfId="43" applyFont="1" applyBorder="1" applyAlignment="1">
      <alignment horizontal="left" vertical="center" wrapText="1"/>
    </xf>
    <xf numFmtId="0" fontId="44" fillId="0" borderId="46" xfId="43" applyFont="1" applyBorder="1" applyAlignment="1">
      <alignment horizontal="left" vertical="center" wrapText="1"/>
    </xf>
    <xf numFmtId="0" fontId="30" fillId="0" borderId="0" xfId="43" applyAlignment="1">
      <alignment horizontal="left" vertical="center"/>
    </xf>
    <xf numFmtId="0" fontId="30" fillId="0" borderId="18" xfId="43" applyBorder="1" applyAlignment="1">
      <alignment horizontal="center" vertical="center"/>
    </xf>
    <xf numFmtId="0" fontId="30" fillId="0" borderId="25" xfId="43" applyBorder="1" applyAlignment="1">
      <alignment horizontal="center" vertical="center"/>
    </xf>
    <xf numFmtId="0" fontId="30" fillId="0" borderId="19" xfId="43" applyBorder="1" applyAlignment="1">
      <alignment horizontal="center" vertical="center"/>
    </xf>
    <xf numFmtId="2" fontId="30" fillId="0" borderId="18" xfId="43" applyNumberFormat="1" applyBorder="1" applyAlignment="1">
      <alignment horizontal="center" vertical="center"/>
    </xf>
    <xf numFmtId="2" fontId="30" fillId="0" borderId="25" xfId="43" applyNumberFormat="1" applyBorder="1" applyAlignment="1">
      <alignment horizontal="center" vertical="center"/>
    </xf>
    <xf numFmtId="2" fontId="30" fillId="0" borderId="19" xfId="43" applyNumberFormat="1" applyBorder="1" applyAlignment="1">
      <alignment horizontal="center" vertical="center"/>
    </xf>
    <xf numFmtId="1" fontId="30" fillId="0" borderId="18" xfId="43" applyNumberFormat="1" applyBorder="1" applyAlignment="1">
      <alignment horizontal="center" vertical="center"/>
    </xf>
    <xf numFmtId="1" fontId="30" fillId="0" borderId="25" xfId="43" applyNumberFormat="1" applyBorder="1" applyAlignment="1">
      <alignment horizontal="center" vertical="center"/>
    </xf>
    <xf numFmtId="1" fontId="30" fillId="0" borderId="19" xfId="43" applyNumberFormat="1" applyBorder="1" applyAlignment="1">
      <alignment horizontal="center" vertical="center"/>
    </xf>
    <xf numFmtId="0" fontId="37" fillId="0" borderId="20" xfId="43" applyFont="1" applyBorder="1" applyAlignment="1">
      <alignment horizontal="center" vertical="center"/>
    </xf>
    <xf numFmtId="0" fontId="37" fillId="0" borderId="21" xfId="43" applyFont="1" applyBorder="1" applyAlignment="1">
      <alignment horizontal="center" vertical="center"/>
    </xf>
    <xf numFmtId="0" fontId="37" fillId="0" borderId="23" xfId="43" applyFont="1" applyBorder="1" applyAlignment="1">
      <alignment horizontal="center" vertical="center"/>
    </xf>
    <xf numFmtId="0" fontId="30" fillId="0" borderId="17" xfId="43" applyBorder="1" applyAlignment="1">
      <alignment horizontal="center" vertical="center"/>
    </xf>
    <xf numFmtId="0" fontId="30" fillId="0" borderId="12" xfId="43" applyBorder="1" applyAlignment="1">
      <alignment horizontal="center" vertical="center"/>
    </xf>
    <xf numFmtId="0" fontId="30" fillId="0" borderId="24" xfId="43" applyBorder="1" applyAlignment="1">
      <alignment horizontal="center" vertical="center"/>
    </xf>
    <xf numFmtId="0" fontId="30" fillId="0" borderId="15" xfId="43" applyBorder="1" applyAlignment="1">
      <alignment horizontal="center" vertical="center"/>
    </xf>
    <xf numFmtId="0" fontId="30" fillId="0" borderId="16" xfId="43" applyBorder="1" applyAlignment="1">
      <alignment horizontal="center" vertical="center"/>
    </xf>
    <xf numFmtId="0" fontId="30" fillId="0" borderId="13" xfId="43" applyBorder="1" applyAlignment="1">
      <alignment horizontal="center" vertical="center"/>
    </xf>
    <xf numFmtId="0" fontId="30" fillId="25" borderId="18" xfId="43" applyFill="1" applyBorder="1" applyAlignment="1">
      <alignment horizontal="center" vertical="center"/>
    </xf>
    <xf numFmtId="0" fontId="30" fillId="25" borderId="25" xfId="43" applyFill="1" applyBorder="1" applyAlignment="1">
      <alignment horizontal="center" vertical="center"/>
    </xf>
    <xf numFmtId="0" fontId="30" fillId="25" borderId="19" xfId="43" applyFill="1" applyBorder="1" applyAlignment="1">
      <alignment horizontal="center" vertical="center"/>
    </xf>
    <xf numFmtId="2" fontId="30" fillId="25" borderId="18" xfId="43" applyNumberFormat="1" applyFill="1" applyBorder="1" applyAlignment="1">
      <alignment horizontal="center" vertical="center"/>
    </xf>
    <xf numFmtId="2" fontId="30" fillId="25" borderId="25" xfId="43" applyNumberFormat="1" applyFill="1" applyBorder="1" applyAlignment="1">
      <alignment horizontal="center" vertical="center"/>
    </xf>
    <xf numFmtId="2" fontId="30" fillId="25" borderId="19" xfId="43" applyNumberFormat="1" applyFill="1" applyBorder="1" applyAlignment="1">
      <alignment horizontal="center" vertical="center"/>
    </xf>
    <xf numFmtId="1" fontId="30" fillId="28" borderId="18" xfId="43" applyNumberFormat="1" applyFill="1" applyBorder="1" applyAlignment="1">
      <alignment horizontal="center" vertical="center"/>
    </xf>
    <xf numFmtId="1" fontId="30" fillId="28" borderId="25" xfId="43" applyNumberFormat="1" applyFill="1" applyBorder="1" applyAlignment="1">
      <alignment horizontal="center" vertical="center"/>
    </xf>
    <xf numFmtId="1" fontId="30" fillId="28" borderId="19" xfId="43" applyNumberFormat="1" applyFill="1" applyBorder="1" applyAlignment="1">
      <alignment horizontal="center" vertical="center"/>
    </xf>
    <xf numFmtId="1" fontId="30" fillId="25" borderId="18" xfId="43" applyNumberFormat="1" applyFill="1" applyBorder="1" applyAlignment="1">
      <alignment horizontal="center" vertical="center"/>
    </xf>
    <xf numFmtId="1" fontId="30" fillId="25" borderId="25" xfId="43" applyNumberFormat="1" applyFill="1" applyBorder="1" applyAlignment="1">
      <alignment horizontal="center" vertical="center"/>
    </xf>
    <xf numFmtId="1" fontId="30" fillId="25" borderId="19" xfId="43" applyNumberForma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00000000-0005-0000-0000-000025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8</xdr:row>
          <xdr:rowOff>0</xdr:rowOff>
        </xdr:from>
        <xdr:to>
          <xdr:col>2</xdr:col>
          <xdr:colOff>594360</xdr:colOff>
          <xdr:row>9</xdr:row>
          <xdr:rowOff>60960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8BEFCA81-6321-486B-A904-99543B9AA3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3</xdr:col>
          <xdr:colOff>594360</xdr:colOff>
          <xdr:row>9</xdr:row>
          <xdr:rowOff>60960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973FD579-E42C-4FFE-9489-9A6941E9B6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9</xdr:row>
          <xdr:rowOff>137160</xdr:rowOff>
        </xdr:from>
        <xdr:to>
          <xdr:col>2</xdr:col>
          <xdr:colOff>601980</xdr:colOff>
          <xdr:row>11</xdr:row>
          <xdr:rowOff>30480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AEE11E8B-0F4D-4457-922D-410A2139E8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129540</xdr:rowOff>
        </xdr:from>
        <xdr:to>
          <xdr:col>3</xdr:col>
          <xdr:colOff>609600</xdr:colOff>
          <xdr:row>11</xdr:row>
          <xdr:rowOff>22860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D4E8260D-99AC-494C-BFB3-04B56FBC5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9</xdr:row>
          <xdr:rowOff>137160</xdr:rowOff>
        </xdr:from>
        <xdr:to>
          <xdr:col>4</xdr:col>
          <xdr:colOff>617220</xdr:colOff>
          <xdr:row>11</xdr:row>
          <xdr:rowOff>30480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A17EF828-3D85-4163-8462-D422AD90E6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9</xdr:row>
          <xdr:rowOff>137160</xdr:rowOff>
        </xdr:from>
        <xdr:to>
          <xdr:col>5</xdr:col>
          <xdr:colOff>617220</xdr:colOff>
          <xdr:row>11</xdr:row>
          <xdr:rowOff>30480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432AB45-063B-4FBA-8709-CF64153DF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137160</xdr:rowOff>
        </xdr:from>
        <xdr:to>
          <xdr:col>8</xdr:col>
          <xdr:colOff>601980</xdr:colOff>
          <xdr:row>11</xdr:row>
          <xdr:rowOff>30480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1D0D4B80-8BF0-496D-BE10-640285D9BD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 WIDTH FOR STEEP SLOPES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137160</xdr:rowOff>
        </xdr:from>
        <xdr:to>
          <xdr:col>2</xdr:col>
          <xdr:colOff>601980</xdr:colOff>
          <xdr:row>13</xdr:row>
          <xdr:rowOff>30480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428C319A-3961-4653-89F3-68B24230E1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11</xdr:row>
          <xdr:rowOff>137160</xdr:rowOff>
        </xdr:from>
        <xdr:to>
          <xdr:col>8</xdr:col>
          <xdr:colOff>38100</xdr:colOff>
          <xdr:row>13</xdr:row>
          <xdr:rowOff>30480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761C6B9-4823-41EC-8140-DF274EF0A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(LIMITED STREAM ASSESSMENT REQUIRED)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137160</xdr:rowOff>
        </xdr:from>
        <xdr:to>
          <xdr:col>3</xdr:col>
          <xdr:colOff>609600</xdr:colOff>
          <xdr:row>13</xdr:row>
          <xdr:rowOff>30480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D01F2E78-076D-436D-B456-F59CCE7D0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137160</xdr:rowOff>
        </xdr:from>
        <xdr:to>
          <xdr:col>2</xdr:col>
          <xdr:colOff>601980</xdr:colOff>
          <xdr:row>15</xdr:row>
          <xdr:rowOff>30480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EE0C6E3E-A2C7-48CF-9B7F-E7E71CFBBF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137160</xdr:rowOff>
        </xdr:from>
        <xdr:to>
          <xdr:col>7</xdr:col>
          <xdr:colOff>38100</xdr:colOff>
          <xdr:row>15</xdr:row>
          <xdr:rowOff>30480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94E80EB8-12DF-4317-9EBA-478BEF85C2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(SEE ADDITIONAL REQUIREMENTS)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15</xdr:row>
          <xdr:rowOff>137160</xdr:rowOff>
        </xdr:from>
        <xdr:to>
          <xdr:col>2</xdr:col>
          <xdr:colOff>601980</xdr:colOff>
          <xdr:row>17</xdr:row>
          <xdr:rowOff>30480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4A567762-AA7F-46D2-8C34-E696056B4E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137160</xdr:rowOff>
        </xdr:from>
        <xdr:to>
          <xdr:col>7</xdr:col>
          <xdr:colOff>38100</xdr:colOff>
          <xdr:row>17</xdr:row>
          <xdr:rowOff>30480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500327BB-3712-4514-9725-BCF0B98E96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(SEE ADDITIONAL REQUIREMENTS)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31</xdr:row>
          <xdr:rowOff>144780</xdr:rowOff>
        </xdr:from>
        <xdr:to>
          <xdr:col>3</xdr:col>
          <xdr:colOff>160020</xdr:colOff>
          <xdr:row>33</xdr:row>
          <xdr:rowOff>15240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8BA9891-5D92-4018-8933-F110E61E8A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SHORTCUT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31</xdr:row>
          <xdr:rowOff>144780</xdr:rowOff>
        </xdr:from>
        <xdr:to>
          <xdr:col>4</xdr:col>
          <xdr:colOff>632460</xdr:colOff>
          <xdr:row>33</xdr:row>
          <xdr:rowOff>15240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9B6AF4D4-69B4-4ABE-9A1A-D58A26F18A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SMALL STORMS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129540</xdr:rowOff>
        </xdr:from>
        <xdr:to>
          <xdr:col>3</xdr:col>
          <xdr:colOff>609600</xdr:colOff>
          <xdr:row>43</xdr:row>
          <xdr:rowOff>38100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E4E73A91-F5A9-4084-AA5B-0D3D9D055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TIER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41</xdr:row>
          <xdr:rowOff>137160</xdr:rowOff>
        </xdr:from>
        <xdr:to>
          <xdr:col>6</xdr:col>
          <xdr:colOff>579120</xdr:colOff>
          <xdr:row>43</xdr:row>
          <xdr:rowOff>30480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585940DE-6CA5-4405-A8DC-235EA3014C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CONV. DETENTION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137160</xdr:rowOff>
        </xdr:from>
        <xdr:to>
          <xdr:col>8</xdr:col>
          <xdr:colOff>548640</xdr:colOff>
          <xdr:row>43</xdr:row>
          <xdr:rowOff>30480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8358C8E3-0DA4-46E5-A19C-92DAAA8CBD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MICRO-DETENTION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41</xdr:row>
          <xdr:rowOff>137160</xdr:rowOff>
        </xdr:from>
        <xdr:to>
          <xdr:col>2</xdr:col>
          <xdr:colOff>601980</xdr:colOff>
          <xdr:row>43</xdr:row>
          <xdr:rowOff>30480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F81C2D6-D55B-449E-84E9-E1ECBA43C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129540</xdr:rowOff>
        </xdr:from>
        <xdr:to>
          <xdr:col>4</xdr:col>
          <xdr:colOff>609600</xdr:colOff>
          <xdr:row>43</xdr:row>
          <xdr:rowOff>38100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CB9BD30F-E981-4DB0-8BE4-5F7AA8E30F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43</xdr:row>
          <xdr:rowOff>137160</xdr:rowOff>
        </xdr:from>
        <xdr:to>
          <xdr:col>2</xdr:col>
          <xdr:colOff>601980</xdr:colOff>
          <xdr:row>45</xdr:row>
          <xdr:rowOff>30480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A1CC74C0-02CD-403E-9FB0-D8DA2AB2E6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45</xdr:row>
          <xdr:rowOff>137160</xdr:rowOff>
        </xdr:from>
        <xdr:to>
          <xdr:col>2</xdr:col>
          <xdr:colOff>601980</xdr:colOff>
          <xdr:row>47</xdr:row>
          <xdr:rowOff>30480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C7D65C41-E7DA-439D-A6DD-4554B15F2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510540</xdr:colOff>
          <xdr:row>35</xdr:row>
          <xdr:rowOff>121920</xdr:rowOff>
        </xdr:from>
        <xdr:to>
          <xdr:col>3</xdr:col>
          <xdr:colOff>617220</xdr:colOff>
          <xdr:row>37</xdr:row>
          <xdr:rowOff>38100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4FD03AD7-E3D6-47F5-8208-55F0E8CD2C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PRES. VEG.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35</xdr:row>
          <xdr:rowOff>137160</xdr:rowOff>
        </xdr:from>
        <xdr:to>
          <xdr:col>5</xdr:col>
          <xdr:colOff>335280</xdr:colOff>
          <xdr:row>37</xdr:row>
          <xdr:rowOff>30480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21757E89-D940-42F6-92B8-C007F54C15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RE-EST. VEG.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373380</xdr:colOff>
          <xdr:row>35</xdr:row>
          <xdr:rowOff>137160</xdr:rowOff>
        </xdr:from>
        <xdr:to>
          <xdr:col>8</xdr:col>
          <xdr:colOff>579120</xdr:colOff>
          <xdr:row>37</xdr:row>
          <xdr:rowOff>30480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A0C63A7E-0391-4820-BC6D-2322CE0371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ENGINEERED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35</xdr:row>
          <xdr:rowOff>137160</xdr:rowOff>
        </xdr:from>
        <xdr:to>
          <xdr:col>2</xdr:col>
          <xdr:colOff>480060</xdr:colOff>
          <xdr:row>37</xdr:row>
          <xdr:rowOff>30480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F7C2016D-F1B6-472B-B4E5-B977D0994E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35</xdr:row>
          <xdr:rowOff>137160</xdr:rowOff>
        </xdr:from>
        <xdr:to>
          <xdr:col>7</xdr:col>
          <xdr:colOff>259080</xdr:colOff>
          <xdr:row>37</xdr:row>
          <xdr:rowOff>30480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D2F3873-BCD3-44EB-A71C-F988AA767F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CAPTURE &amp; REUSE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137160</xdr:rowOff>
        </xdr:from>
        <xdr:to>
          <xdr:col>2</xdr:col>
          <xdr:colOff>601980</xdr:colOff>
          <xdr:row>10</xdr:row>
          <xdr:rowOff>30480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CF1262B2-1FE6-47D5-AD59-E3A2393B4D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137160</xdr:rowOff>
        </xdr:from>
        <xdr:to>
          <xdr:col>2</xdr:col>
          <xdr:colOff>601980</xdr:colOff>
          <xdr:row>18</xdr:row>
          <xdr:rowOff>30480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C5E4DBFB-7425-47C9-9DDD-C590221A0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B17"/>
  <sheetViews>
    <sheetView tabSelected="1" workbookViewId="0">
      <selection activeCell="A19" sqref="A19"/>
    </sheetView>
  </sheetViews>
  <sheetFormatPr defaultRowHeight="13.2" x14ac:dyDescent="0.25"/>
  <sheetData>
    <row r="1" spans="1:2" x14ac:dyDescent="0.25">
      <c r="A1" s="120" t="s">
        <v>107</v>
      </c>
      <c r="B1" t="s">
        <v>108</v>
      </c>
    </row>
    <row r="2" spans="1:2" x14ac:dyDescent="0.25">
      <c r="A2" s="31"/>
    </row>
    <row r="3" spans="1:2" x14ac:dyDescent="0.25">
      <c r="A3" s="121" t="s">
        <v>109</v>
      </c>
      <c r="B3" t="s">
        <v>110</v>
      </c>
    </row>
    <row r="5" spans="1:2" x14ac:dyDescent="0.25">
      <c r="A5" s="122" t="s">
        <v>111</v>
      </c>
      <c r="B5" t="s">
        <v>112</v>
      </c>
    </row>
    <row r="13" spans="1:2" x14ac:dyDescent="0.25">
      <c r="A13" s="301" t="s">
        <v>313</v>
      </c>
    </row>
    <row r="15" spans="1:2" x14ac:dyDescent="0.25">
      <c r="A15" s="301" t="s">
        <v>311</v>
      </c>
    </row>
    <row r="17" spans="1:1" x14ac:dyDescent="0.25">
      <c r="A17" s="301" t="s">
        <v>312</v>
      </c>
    </row>
  </sheetData>
  <phoneticPr fontId="2" type="noConversion"/>
  <printOptions horizontalCentered="1"/>
  <pageMargins left="0.5" right="0.5" top="1" bottom="0.5" header="0.5" footer="0.5"/>
  <pageSetup scale="97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C25"/>
  <sheetViews>
    <sheetView zoomScale="90" zoomScaleNormal="90" workbookViewId="0">
      <selection activeCell="C3" sqref="C3"/>
    </sheetView>
  </sheetViews>
  <sheetFormatPr defaultRowHeight="13.2" x14ac:dyDescent="0.25"/>
  <cols>
    <col min="1" max="1" width="3.77734375" style="259" customWidth="1"/>
    <col min="2" max="2" width="81.109375" style="259" bestFit="1" customWidth="1"/>
    <col min="3" max="3" width="12.77734375" style="259" customWidth="1"/>
    <col min="4" max="16384" width="8.88671875" style="259"/>
  </cols>
  <sheetData>
    <row r="1" spans="1:3" ht="100.05" customHeight="1" x14ac:dyDescent="0.25">
      <c r="A1" s="355" t="s">
        <v>277</v>
      </c>
      <c r="B1" s="355"/>
      <c r="C1" s="355"/>
    </row>
    <row r="2" spans="1:3" ht="40.049999999999997" customHeight="1" thickBot="1" x14ac:dyDescent="0.3">
      <c r="A2" s="277"/>
      <c r="B2" s="277"/>
      <c r="C2" s="277"/>
    </row>
    <row r="3" spans="1:3" ht="30" customHeight="1" x14ac:dyDescent="0.25">
      <c r="A3" s="356" t="s">
        <v>278</v>
      </c>
      <c r="B3" s="357"/>
      <c r="C3" s="299"/>
    </row>
    <row r="4" spans="1:3" ht="19.95" customHeight="1" x14ac:dyDescent="0.25">
      <c r="A4" s="278"/>
      <c r="B4" s="279"/>
      <c r="C4" s="280"/>
    </row>
    <row r="5" spans="1:3" ht="30" customHeight="1" x14ac:dyDescent="0.25">
      <c r="A5" s="281"/>
      <c r="B5" s="282" t="s">
        <v>279</v>
      </c>
      <c r="C5" s="300"/>
    </row>
    <row r="6" spans="1:3" ht="30" customHeight="1" x14ac:dyDescent="0.25">
      <c r="A6" s="281"/>
      <c r="B6" s="282" t="s">
        <v>280</v>
      </c>
      <c r="C6" s="300"/>
    </row>
    <row r="7" spans="1:3" ht="30" customHeight="1" x14ac:dyDescent="0.25">
      <c r="A7" s="281"/>
      <c r="B7" s="282" t="s">
        <v>281</v>
      </c>
      <c r="C7" s="300"/>
    </row>
    <row r="8" spans="1:3" ht="30" customHeight="1" x14ac:dyDescent="0.25">
      <c r="A8" s="281"/>
      <c r="B8" s="282" t="s">
        <v>282</v>
      </c>
      <c r="C8" s="300"/>
    </row>
    <row r="9" spans="1:3" ht="30" customHeight="1" x14ac:dyDescent="0.25">
      <c r="A9" s="281"/>
      <c r="B9" s="282" t="s">
        <v>283</v>
      </c>
      <c r="C9" s="300"/>
    </row>
    <row r="10" spans="1:3" ht="19.95" customHeight="1" thickBot="1" x14ac:dyDescent="0.3">
      <c r="A10" s="283"/>
      <c r="B10" s="284"/>
      <c r="C10" s="285"/>
    </row>
    <row r="11" spans="1:3" ht="30" customHeight="1" thickBot="1" x14ac:dyDescent="0.3">
      <c r="A11" s="358" t="s">
        <v>284</v>
      </c>
      <c r="B11" s="359"/>
      <c r="C11" s="286">
        <f>C3-C5-C6-C7-C8-C9</f>
        <v>0</v>
      </c>
    </row>
    <row r="25" ht="27" customHeight="1" x14ac:dyDescent="0.25"/>
  </sheetData>
  <mergeCells count="3">
    <mergeCell ref="A1:C1"/>
    <mergeCell ref="A3:B3"/>
    <mergeCell ref="A11:B11"/>
  </mergeCells>
  <printOptions horizontalCentered="1"/>
  <pageMargins left="0.4" right="0.4" top="1.5" bottom="0.5" header="0.5" footer="0.25"/>
  <pageSetup orientation="portrait" blackAndWhite="1" r:id="rId1"/>
  <headerFooter alignWithMargins="0">
    <oddHeader>&amp;C&amp;"Arial,Bold"&amp;14RUNOFF REDUCTION RE-ESTABLISHMENT AREA CALCULATOR
FOR
BOONE COUNTY STORMWATER FORMS 4A AND 4B</oddHeader>
    <oddFooter>&amp;L&amp;G &amp;8STORMWATER PROGRAM - TOOLS (12/04/2014)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L30"/>
  <sheetViews>
    <sheetView zoomScale="70" zoomScaleNormal="85" workbookViewId="0">
      <pane xSplit="1" ySplit="4" topLeftCell="B5" activePane="bottomRight" state="frozen"/>
      <selection activeCell="A5" sqref="A5:A9"/>
      <selection pane="topRight" activeCell="A5" sqref="A5:A9"/>
      <selection pane="bottomLeft" activeCell="A5" sqref="A5:A9"/>
      <selection pane="bottomRight" activeCell="A5" sqref="A5"/>
    </sheetView>
  </sheetViews>
  <sheetFormatPr defaultRowHeight="13.2" x14ac:dyDescent="0.25"/>
  <cols>
    <col min="1" max="1" width="25.6640625" style="31" customWidth="1"/>
    <col min="2" max="2" width="12.6640625" style="31" customWidth="1"/>
    <col min="3" max="3" width="13.6640625" style="31" bestFit="1" customWidth="1"/>
    <col min="4" max="4" width="16.6640625" style="31" customWidth="1"/>
    <col min="5" max="5" width="15.6640625" style="31" customWidth="1"/>
    <col min="6" max="7" width="12.6640625" style="31" customWidth="1"/>
    <col min="8" max="8" width="18.6640625" style="31" customWidth="1"/>
    <col min="9" max="9" width="16.6640625" style="31" customWidth="1"/>
    <col min="10" max="10" width="14.6640625" style="31" customWidth="1"/>
    <col min="11" max="12" width="15.6640625" style="31" customWidth="1"/>
  </cols>
  <sheetData>
    <row r="1" spans="1:12" s="29" customFormat="1" ht="20.100000000000001" customHeight="1" x14ac:dyDescent="0.25">
      <c r="A1" s="77"/>
      <c r="B1" s="129"/>
      <c r="C1" s="338" t="s">
        <v>144</v>
      </c>
      <c r="D1" s="339"/>
      <c r="E1" s="339"/>
      <c r="F1" s="339"/>
      <c r="G1" s="339"/>
      <c r="H1" s="339"/>
      <c r="I1" s="339"/>
      <c r="J1" s="339"/>
      <c r="K1" s="339"/>
      <c r="L1" s="340"/>
    </row>
    <row r="2" spans="1:12" ht="20.100000000000001" customHeight="1" x14ac:dyDescent="0.25">
      <c r="A2" s="130" t="s">
        <v>137</v>
      </c>
      <c r="B2" s="131" t="s">
        <v>145</v>
      </c>
      <c r="C2" s="131" t="s">
        <v>195</v>
      </c>
      <c r="D2" s="131" t="s">
        <v>196</v>
      </c>
      <c r="E2" s="131" t="s">
        <v>197</v>
      </c>
      <c r="F2" s="131" t="s">
        <v>146</v>
      </c>
      <c r="G2" s="131" t="s">
        <v>198</v>
      </c>
      <c r="H2" s="207" t="s">
        <v>199</v>
      </c>
      <c r="I2" s="207" t="s">
        <v>200</v>
      </c>
      <c r="J2" s="207" t="s">
        <v>147</v>
      </c>
      <c r="K2" s="131" t="s">
        <v>201</v>
      </c>
      <c r="L2" s="131" t="s">
        <v>202</v>
      </c>
    </row>
    <row r="3" spans="1:12" x14ac:dyDescent="0.25">
      <c r="A3" s="133" t="s">
        <v>148</v>
      </c>
      <c r="B3" s="134" t="s">
        <v>125</v>
      </c>
      <c r="C3" s="134" t="s">
        <v>149</v>
      </c>
      <c r="D3" s="134" t="s">
        <v>150</v>
      </c>
      <c r="E3" s="134" t="s">
        <v>151</v>
      </c>
      <c r="F3" s="134" t="s">
        <v>152</v>
      </c>
      <c r="G3" s="134" t="s">
        <v>153</v>
      </c>
      <c r="H3" s="134" t="s">
        <v>154</v>
      </c>
      <c r="I3" s="134" t="s">
        <v>155</v>
      </c>
      <c r="J3" s="134" t="s">
        <v>156</v>
      </c>
      <c r="K3" s="134" t="s">
        <v>156</v>
      </c>
      <c r="L3" s="134" t="s">
        <v>154</v>
      </c>
    </row>
    <row r="4" spans="1:12" ht="16.8" x14ac:dyDescent="0.35">
      <c r="A4" s="136"/>
      <c r="B4" s="137" t="s">
        <v>203</v>
      </c>
      <c r="C4" s="137" t="s">
        <v>204</v>
      </c>
      <c r="D4" s="137" t="s">
        <v>157</v>
      </c>
      <c r="E4" s="137" t="s">
        <v>205</v>
      </c>
      <c r="F4" s="137" t="s">
        <v>206</v>
      </c>
      <c r="G4" s="139" t="s">
        <v>207</v>
      </c>
      <c r="H4" s="137" t="s">
        <v>208</v>
      </c>
      <c r="I4" s="137" t="s">
        <v>209</v>
      </c>
      <c r="J4" s="137" t="s">
        <v>210</v>
      </c>
      <c r="K4" s="137" t="s">
        <v>211</v>
      </c>
      <c r="L4" s="137" t="s">
        <v>208</v>
      </c>
    </row>
    <row r="5" spans="1:12" s="29" customFormat="1" ht="20.100000000000001" customHeight="1" x14ac:dyDescent="0.25">
      <c r="A5" s="141"/>
      <c r="B5" s="208"/>
      <c r="C5" s="209">
        <v>2.5</v>
      </c>
      <c r="D5" s="209">
        <v>1</v>
      </c>
      <c r="E5" s="209">
        <v>0.5</v>
      </c>
      <c r="F5" s="92">
        <f>E5/2</f>
        <v>0.25</v>
      </c>
      <c r="G5" s="144">
        <v>3</v>
      </c>
      <c r="H5" s="145">
        <f>(B5*C5)/(D5*G5*(F5+C5))</f>
        <v>0</v>
      </c>
      <c r="I5" s="147"/>
      <c r="J5" s="145" t="e">
        <f>ROUND((H5/I5),0)</f>
        <v>#DIV/0!</v>
      </c>
      <c r="K5" s="147"/>
      <c r="L5" s="145">
        <f>I5*K5</f>
        <v>0</v>
      </c>
    </row>
    <row r="6" spans="1:12" s="29" customFormat="1" ht="20.100000000000001" customHeight="1" x14ac:dyDescent="0.25">
      <c r="A6" s="141"/>
      <c r="B6" s="208"/>
      <c r="C6" s="209">
        <v>2.5</v>
      </c>
      <c r="D6" s="209">
        <v>1</v>
      </c>
      <c r="E6" s="209">
        <v>0.5</v>
      </c>
      <c r="F6" s="92">
        <f>E6/2</f>
        <v>0.25</v>
      </c>
      <c r="G6" s="144">
        <v>3</v>
      </c>
      <c r="H6" s="145">
        <f>(B6*C6)/(D6*G6*(F6+C6))</f>
        <v>0</v>
      </c>
      <c r="I6" s="147"/>
      <c r="J6" s="145" t="e">
        <f>ROUND((H6/I6),0)</f>
        <v>#DIV/0!</v>
      </c>
      <c r="K6" s="147"/>
      <c r="L6" s="145">
        <f>I6*K6</f>
        <v>0</v>
      </c>
    </row>
    <row r="7" spans="1:12" s="29" customFormat="1" ht="20.100000000000001" customHeight="1" x14ac:dyDescent="0.25">
      <c r="A7" s="141"/>
      <c r="B7" s="208"/>
      <c r="C7" s="209"/>
      <c r="D7" s="209"/>
      <c r="E7" s="209"/>
      <c r="F7" s="92"/>
      <c r="G7" s="144"/>
      <c r="H7" s="145"/>
      <c r="I7" s="147"/>
      <c r="J7" s="145"/>
      <c r="K7" s="147"/>
      <c r="L7" s="145"/>
    </row>
    <row r="8" spans="1:12" s="29" customFormat="1" ht="20.100000000000001" customHeight="1" x14ac:dyDescent="0.25">
      <c r="A8" s="141"/>
      <c r="B8" s="208"/>
      <c r="C8" s="209"/>
      <c r="D8" s="209"/>
      <c r="E8" s="209"/>
      <c r="F8" s="92"/>
      <c r="G8" s="144"/>
      <c r="H8" s="145"/>
      <c r="I8" s="147"/>
      <c r="J8" s="145"/>
      <c r="K8" s="147"/>
      <c r="L8" s="145"/>
    </row>
    <row r="9" spans="1:12" s="29" customFormat="1" ht="20.100000000000001" customHeight="1" x14ac:dyDescent="0.25">
      <c r="A9" s="141"/>
      <c r="B9" s="208"/>
      <c r="C9" s="209"/>
      <c r="D9" s="209"/>
      <c r="E9" s="209"/>
      <c r="F9" s="92"/>
      <c r="G9" s="144"/>
      <c r="H9" s="145"/>
      <c r="I9" s="147"/>
      <c r="J9" s="145"/>
      <c r="K9" s="147"/>
      <c r="L9" s="145"/>
    </row>
    <row r="10" spans="1:12" s="29" customFormat="1" ht="20.100000000000001" customHeight="1" x14ac:dyDescent="0.25">
      <c r="A10" s="141"/>
      <c r="B10" s="208"/>
      <c r="C10" s="209"/>
      <c r="D10" s="209"/>
      <c r="E10" s="209"/>
      <c r="F10" s="92"/>
      <c r="G10" s="144"/>
      <c r="H10" s="145"/>
      <c r="I10" s="147"/>
      <c r="J10" s="145"/>
      <c r="K10" s="147"/>
      <c r="L10" s="145"/>
    </row>
    <row r="11" spans="1:12" s="29" customFormat="1" ht="20.100000000000001" customHeight="1" x14ac:dyDescent="0.25">
      <c r="A11" s="141"/>
      <c r="B11" s="208"/>
      <c r="C11" s="209"/>
      <c r="D11" s="209"/>
      <c r="E11" s="209"/>
      <c r="F11" s="92"/>
      <c r="G11" s="144"/>
      <c r="H11" s="145"/>
      <c r="I11" s="147"/>
      <c r="J11" s="145"/>
      <c r="K11" s="147"/>
      <c r="L11" s="145"/>
    </row>
    <row r="12" spans="1:12" s="29" customFormat="1" ht="20.100000000000001" customHeight="1" x14ac:dyDescent="0.25">
      <c r="A12" s="141"/>
      <c r="B12" s="208"/>
      <c r="C12" s="209"/>
      <c r="D12" s="209"/>
      <c r="E12" s="209"/>
      <c r="F12" s="92"/>
      <c r="G12" s="144"/>
      <c r="H12" s="146"/>
      <c r="I12" s="210"/>
      <c r="J12" s="146"/>
      <c r="K12" s="147"/>
      <c r="L12" s="145"/>
    </row>
    <row r="13" spans="1:12" s="29" customFormat="1" ht="20.100000000000001" customHeight="1" x14ac:dyDescent="0.25">
      <c r="A13" s="141"/>
      <c r="B13" s="208"/>
      <c r="C13" s="209"/>
      <c r="D13" s="209"/>
      <c r="E13" s="209"/>
      <c r="F13" s="92"/>
      <c r="G13" s="144"/>
      <c r="H13" s="146"/>
      <c r="I13" s="210"/>
      <c r="J13" s="146"/>
      <c r="K13" s="147"/>
      <c r="L13" s="145"/>
    </row>
    <row r="14" spans="1:12" s="29" customFormat="1" ht="20.100000000000001" customHeight="1" x14ac:dyDescent="0.25">
      <c r="A14" s="141"/>
      <c r="B14" s="208"/>
      <c r="C14" s="209"/>
      <c r="D14" s="209"/>
      <c r="E14" s="209"/>
      <c r="F14" s="92"/>
      <c r="G14" s="144"/>
      <c r="H14" s="146"/>
      <c r="I14" s="210"/>
      <c r="J14" s="146"/>
      <c r="K14" s="147"/>
      <c r="L14" s="145"/>
    </row>
    <row r="15" spans="1:12" s="29" customFormat="1" ht="20.100000000000001" customHeight="1" x14ac:dyDescent="0.25">
      <c r="A15" s="127"/>
      <c r="B15" s="153"/>
      <c r="C15" s="150"/>
      <c r="D15" s="127"/>
      <c r="E15" s="127"/>
      <c r="F15" s="127"/>
      <c r="G15" s="127"/>
      <c r="H15" s="127"/>
      <c r="I15" s="127"/>
      <c r="J15" s="127"/>
      <c r="K15" s="127"/>
      <c r="L15" s="127"/>
    </row>
    <row r="16" spans="1:12" ht="20.100000000000001" customHeight="1" x14ac:dyDescent="0.25"/>
    <row r="17" spans="1:12" x14ac:dyDescent="0.25">
      <c r="A17" s="154" t="s">
        <v>136</v>
      </c>
    </row>
    <row r="19" spans="1:12" s="29" customFormat="1" ht="15.75" customHeight="1" x14ac:dyDescent="0.25">
      <c r="A19" s="211" t="s">
        <v>158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</row>
    <row r="20" spans="1:12" s="29" customFormat="1" ht="15.75" customHeight="1" x14ac:dyDescent="0.25">
      <c r="A20" s="211" t="s">
        <v>159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</row>
    <row r="21" spans="1:12" s="29" customFormat="1" ht="15.75" customHeight="1" x14ac:dyDescent="0.25">
      <c r="A21" s="211" t="s">
        <v>160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</row>
    <row r="22" spans="1:12" s="29" customFormat="1" ht="15.75" customHeight="1" x14ac:dyDescent="0.25">
      <c r="A22" s="211" t="s">
        <v>161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</row>
    <row r="23" spans="1:12" s="29" customFormat="1" ht="15.75" customHeight="1" x14ac:dyDescent="0.35">
      <c r="A23" s="155" t="s">
        <v>212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</row>
    <row r="24" spans="1:12" s="29" customFormat="1" ht="15.75" customHeight="1" x14ac:dyDescent="0.25">
      <c r="A24" s="211" t="s">
        <v>213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</row>
    <row r="25" spans="1:12" s="29" customFormat="1" ht="15.75" customHeight="1" x14ac:dyDescent="0.25">
      <c r="A25" s="211" t="s">
        <v>214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</row>
    <row r="26" spans="1:12" x14ac:dyDescent="0.25">
      <c r="A26" s="155" t="s">
        <v>162</v>
      </c>
    </row>
    <row r="27" spans="1:12" x14ac:dyDescent="0.25">
      <c r="A27"/>
    </row>
    <row r="28" spans="1:12" x14ac:dyDescent="0.25">
      <c r="A28"/>
    </row>
    <row r="29" spans="1:12" x14ac:dyDescent="0.25">
      <c r="A29"/>
    </row>
    <row r="30" spans="1:12" x14ac:dyDescent="0.25">
      <c r="A30"/>
    </row>
  </sheetData>
  <mergeCells count="1">
    <mergeCell ref="C1:L1"/>
  </mergeCells>
  <phoneticPr fontId="2" type="noConversion"/>
  <printOptions horizontalCentered="1"/>
  <pageMargins left="0.25" right="0.25" top="1.75" bottom="0.5" header="0.5" footer="0.25"/>
  <pageSetup paperSize="3" scale="99" orientation="landscape" blackAndWhite="1" r:id="rId1"/>
  <headerFooter alignWithMargins="0">
    <oddHeader>&amp;C&amp;"Arial,Bold"&amp;14BIORETENTION CELL DESIGN CALCULATIONS
(PER MARC 2009)
[PROJECT NAME]
BOONE COUNTY, MISSOURI</oddHeader>
    <oddFooter xml:space="preserve">&amp;L&amp;8&amp;G STORMWATER PROGRAM - TOOLS (03/15/2010)&amp;RREVISED:  </oddFooter>
  </headerFooter>
  <colBreaks count="1" manualBreakCount="1">
    <brk id="2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O37"/>
  <sheetViews>
    <sheetView zoomScale="80" zoomScaleNormal="80" workbookViewId="0">
      <selection activeCell="A5" sqref="A5:A9"/>
    </sheetView>
  </sheetViews>
  <sheetFormatPr defaultRowHeight="13.2" x14ac:dyDescent="0.25"/>
  <cols>
    <col min="1" max="1" width="16.6640625" style="275" customWidth="1"/>
    <col min="2" max="8" width="12.77734375" style="275" customWidth="1"/>
    <col min="9" max="9" width="26.77734375" style="275" customWidth="1"/>
    <col min="10" max="14" width="12.77734375" style="275" customWidth="1"/>
    <col min="15" max="15" width="12.77734375" style="259" customWidth="1"/>
    <col min="16" max="16384" width="8.88671875" style="259"/>
  </cols>
  <sheetData>
    <row r="1" spans="1:15" s="256" customFormat="1" ht="20.100000000000001" customHeight="1" x14ac:dyDescent="0.25">
      <c r="A1" s="255"/>
      <c r="B1" s="370" t="s">
        <v>230</v>
      </c>
      <c r="C1" s="371"/>
      <c r="D1" s="371"/>
      <c r="E1" s="371"/>
      <c r="F1" s="371"/>
      <c r="G1" s="371"/>
      <c r="H1" s="372"/>
      <c r="I1" s="370" t="s">
        <v>231</v>
      </c>
      <c r="J1" s="371"/>
      <c r="K1" s="371"/>
      <c r="L1" s="371"/>
      <c r="M1" s="371"/>
      <c r="N1" s="371"/>
      <c r="O1" s="372"/>
    </row>
    <row r="2" spans="1:15" ht="20.100000000000001" customHeight="1" x14ac:dyDescent="0.25">
      <c r="A2" s="257" t="s">
        <v>232</v>
      </c>
      <c r="B2" s="258" t="s">
        <v>233</v>
      </c>
      <c r="C2" s="258" t="s">
        <v>234</v>
      </c>
      <c r="D2" s="258" t="s">
        <v>235</v>
      </c>
      <c r="E2" s="258" t="s">
        <v>123</v>
      </c>
      <c r="F2" s="258" t="s">
        <v>236</v>
      </c>
      <c r="G2" s="258" t="s">
        <v>235</v>
      </c>
      <c r="H2" s="258" t="s">
        <v>237</v>
      </c>
      <c r="I2" s="373" t="s">
        <v>238</v>
      </c>
      <c r="J2" s="374"/>
      <c r="K2" s="258" t="s">
        <v>239</v>
      </c>
      <c r="L2" s="258" t="s">
        <v>240</v>
      </c>
      <c r="M2" s="258" t="s">
        <v>241</v>
      </c>
      <c r="N2" s="258" t="s">
        <v>242</v>
      </c>
      <c r="O2" s="258" t="s">
        <v>243</v>
      </c>
    </row>
    <row r="3" spans="1:15" x14ac:dyDescent="0.25">
      <c r="A3" s="260"/>
      <c r="B3" s="261" t="s">
        <v>122</v>
      </c>
      <c r="C3" s="261" t="s">
        <v>129</v>
      </c>
      <c r="D3" s="261" t="s">
        <v>244</v>
      </c>
      <c r="E3" s="261" t="s">
        <v>245</v>
      </c>
      <c r="F3" s="261" t="s">
        <v>117</v>
      </c>
      <c r="G3" s="261" t="s">
        <v>246</v>
      </c>
      <c r="H3" s="261" t="s">
        <v>31</v>
      </c>
      <c r="I3" s="375" t="s">
        <v>247</v>
      </c>
      <c r="J3" s="376"/>
      <c r="K3" s="261" t="s">
        <v>248</v>
      </c>
      <c r="L3" s="261" t="s">
        <v>249</v>
      </c>
      <c r="M3" s="261" t="s">
        <v>250</v>
      </c>
      <c r="N3" s="261" t="s">
        <v>238</v>
      </c>
      <c r="O3" s="261" t="s">
        <v>238</v>
      </c>
    </row>
    <row r="4" spans="1:15" ht="15.6" x14ac:dyDescent="0.25">
      <c r="A4" s="262"/>
      <c r="B4" s="263" t="s">
        <v>131</v>
      </c>
      <c r="C4" s="263" t="s">
        <v>251</v>
      </c>
      <c r="D4" s="263" t="s">
        <v>252</v>
      </c>
      <c r="E4" s="263" t="s">
        <v>253</v>
      </c>
      <c r="F4" s="263" t="s">
        <v>254</v>
      </c>
      <c r="G4" s="263" t="s">
        <v>255</v>
      </c>
      <c r="H4" s="263" t="s">
        <v>256</v>
      </c>
      <c r="I4" s="377" t="s">
        <v>257</v>
      </c>
      <c r="J4" s="378"/>
      <c r="K4" s="263" t="s">
        <v>258</v>
      </c>
      <c r="L4" s="263" t="s">
        <v>259</v>
      </c>
      <c r="M4" s="263" t="s">
        <v>260</v>
      </c>
      <c r="N4" s="263" t="s">
        <v>261</v>
      </c>
      <c r="O4" s="263" t="s">
        <v>261</v>
      </c>
    </row>
    <row r="5" spans="1:15" s="256" customFormat="1" ht="20.100000000000001" customHeight="1" x14ac:dyDescent="0.25">
      <c r="A5" s="379"/>
      <c r="B5" s="382"/>
      <c r="C5" s="385" t="s">
        <v>262</v>
      </c>
      <c r="D5" s="264" t="s">
        <v>72</v>
      </c>
      <c r="E5" s="265"/>
      <c r="F5" s="264">
        <f>$B$5*E5</f>
        <v>0</v>
      </c>
      <c r="G5" s="266">
        <v>1.9</v>
      </c>
      <c r="H5" s="267">
        <f>F5*G5</f>
        <v>0</v>
      </c>
      <c r="I5" s="268" t="s">
        <v>263</v>
      </c>
      <c r="J5" s="265"/>
      <c r="K5" s="269">
        <v>0.15</v>
      </c>
      <c r="L5" s="265"/>
      <c r="M5" s="265"/>
      <c r="N5" s="388"/>
      <c r="O5" s="388"/>
    </row>
    <row r="6" spans="1:15" s="256" customFormat="1" ht="20.100000000000001" customHeight="1" x14ac:dyDescent="0.25">
      <c r="A6" s="380"/>
      <c r="B6" s="383"/>
      <c r="C6" s="386"/>
      <c r="D6" s="268">
        <v>2</v>
      </c>
      <c r="E6" s="265"/>
      <c r="F6" s="264">
        <f>$B$5*E6</f>
        <v>0</v>
      </c>
      <c r="G6" s="266">
        <v>5.4</v>
      </c>
      <c r="H6" s="267">
        <f>F6*G6</f>
        <v>0</v>
      </c>
      <c r="I6" s="268" t="s">
        <v>264</v>
      </c>
      <c r="J6" s="265"/>
      <c r="K6" s="270">
        <v>0.09</v>
      </c>
      <c r="L6" s="265"/>
      <c r="M6" s="265"/>
      <c r="N6" s="389"/>
      <c r="O6" s="389"/>
    </row>
    <row r="7" spans="1:15" s="256" customFormat="1" ht="20.100000000000001" customHeight="1" x14ac:dyDescent="0.25">
      <c r="A7" s="380"/>
      <c r="B7" s="383"/>
      <c r="C7" s="386"/>
      <c r="D7" s="268">
        <v>10</v>
      </c>
      <c r="E7" s="265"/>
      <c r="F7" s="264">
        <f>$B$5*E7</f>
        <v>0</v>
      </c>
      <c r="G7" s="266">
        <v>7.3</v>
      </c>
      <c r="H7" s="267">
        <f>F7*G7</f>
        <v>0</v>
      </c>
      <c r="I7" s="268" t="s">
        <v>265</v>
      </c>
      <c r="J7" s="265"/>
      <c r="K7" s="270">
        <v>0.03</v>
      </c>
      <c r="L7" s="265"/>
      <c r="M7" s="265"/>
      <c r="N7" s="389"/>
      <c r="O7" s="389"/>
    </row>
    <row r="8" spans="1:15" s="256" customFormat="1" ht="20.100000000000001" customHeight="1" x14ac:dyDescent="0.25">
      <c r="A8" s="380"/>
      <c r="B8" s="383"/>
      <c r="C8" s="386"/>
      <c r="D8" s="268">
        <v>25</v>
      </c>
      <c r="E8" s="265"/>
      <c r="F8" s="264">
        <f>$B$5*E8</f>
        <v>0</v>
      </c>
      <c r="G8" s="266">
        <v>8.3000000000000007</v>
      </c>
      <c r="H8" s="267">
        <f>F8*G8</f>
        <v>0</v>
      </c>
      <c r="I8" s="268" t="s">
        <v>266</v>
      </c>
      <c r="J8" s="265"/>
      <c r="K8" s="270">
        <v>0.03</v>
      </c>
      <c r="L8" s="265"/>
      <c r="M8" s="265"/>
      <c r="N8" s="389"/>
      <c r="O8" s="389"/>
    </row>
    <row r="9" spans="1:15" s="256" customFormat="1" ht="20.100000000000001" customHeight="1" x14ac:dyDescent="0.25">
      <c r="A9" s="381"/>
      <c r="B9" s="384"/>
      <c r="C9" s="387"/>
      <c r="D9" s="268">
        <v>100</v>
      </c>
      <c r="E9" s="265"/>
      <c r="F9" s="264">
        <f>$B$5*E9</f>
        <v>0</v>
      </c>
      <c r="G9" s="266">
        <v>10.92</v>
      </c>
      <c r="H9" s="267">
        <f>F9*G9</f>
        <v>0</v>
      </c>
      <c r="I9" s="268" t="s">
        <v>267</v>
      </c>
      <c r="J9" s="265"/>
      <c r="K9" s="270">
        <v>0.03</v>
      </c>
      <c r="L9" s="265"/>
      <c r="M9" s="265"/>
      <c r="N9" s="390"/>
      <c r="O9" s="390"/>
    </row>
    <row r="10" spans="1:15" s="256" customFormat="1" ht="20.100000000000001" customHeight="1" x14ac:dyDescent="0.25">
      <c r="A10" s="361"/>
      <c r="B10" s="364"/>
      <c r="C10" s="367"/>
      <c r="D10" s="264"/>
      <c r="E10" s="264"/>
      <c r="F10" s="264"/>
      <c r="G10" s="264"/>
      <c r="H10" s="264"/>
      <c r="I10" s="268"/>
      <c r="J10" s="264"/>
      <c r="K10" s="269"/>
      <c r="L10" s="271"/>
      <c r="M10" s="271"/>
      <c r="N10" s="367"/>
      <c r="O10" s="367"/>
    </row>
    <row r="11" spans="1:15" s="256" customFormat="1" ht="20.100000000000001" customHeight="1" x14ac:dyDescent="0.25">
      <c r="A11" s="362"/>
      <c r="B11" s="365"/>
      <c r="C11" s="368"/>
      <c r="D11" s="268"/>
      <c r="E11" s="264"/>
      <c r="F11" s="264"/>
      <c r="G11" s="264"/>
      <c r="H11" s="267"/>
      <c r="I11" s="268"/>
      <c r="J11" s="264"/>
      <c r="K11" s="269"/>
      <c r="L11" s="271"/>
      <c r="M11" s="271"/>
      <c r="N11" s="368"/>
      <c r="O11" s="368"/>
    </row>
    <row r="12" spans="1:15" s="256" customFormat="1" ht="20.100000000000001" customHeight="1" x14ac:dyDescent="0.25">
      <c r="A12" s="362"/>
      <c r="B12" s="365"/>
      <c r="C12" s="368"/>
      <c r="D12" s="268"/>
      <c r="E12" s="264"/>
      <c r="F12" s="264"/>
      <c r="G12" s="264"/>
      <c r="H12" s="267"/>
      <c r="I12" s="268"/>
      <c r="J12" s="264"/>
      <c r="K12" s="269"/>
      <c r="L12" s="271"/>
      <c r="M12" s="271"/>
      <c r="N12" s="368"/>
      <c r="O12" s="368"/>
    </row>
    <row r="13" spans="1:15" s="256" customFormat="1" ht="20.100000000000001" customHeight="1" x14ac:dyDescent="0.25">
      <c r="A13" s="362"/>
      <c r="B13" s="365"/>
      <c r="C13" s="368"/>
      <c r="D13" s="268"/>
      <c r="E13" s="264"/>
      <c r="F13" s="264"/>
      <c r="G13" s="264"/>
      <c r="H13" s="267"/>
      <c r="I13" s="268"/>
      <c r="J13" s="264"/>
      <c r="K13" s="269"/>
      <c r="L13" s="271"/>
      <c r="M13" s="271"/>
      <c r="N13" s="368"/>
      <c r="O13" s="368"/>
    </row>
    <row r="14" spans="1:15" s="256" customFormat="1" ht="20.100000000000001" customHeight="1" x14ac:dyDescent="0.25">
      <c r="A14" s="363"/>
      <c r="B14" s="366"/>
      <c r="C14" s="369"/>
      <c r="D14" s="268"/>
      <c r="E14" s="264"/>
      <c r="F14" s="264"/>
      <c r="G14" s="264"/>
      <c r="H14" s="267"/>
      <c r="I14" s="268"/>
      <c r="J14" s="264"/>
      <c r="K14" s="269"/>
      <c r="L14" s="271"/>
      <c r="M14" s="271"/>
      <c r="N14" s="369"/>
      <c r="O14" s="369"/>
    </row>
    <row r="15" spans="1:15" s="256" customFormat="1" ht="20.100000000000001" customHeight="1" x14ac:dyDescent="0.25">
      <c r="A15" s="361"/>
      <c r="B15" s="364"/>
      <c r="C15" s="367"/>
      <c r="D15" s="264"/>
      <c r="E15" s="264"/>
      <c r="F15" s="264"/>
      <c r="G15" s="264"/>
      <c r="H15" s="264"/>
      <c r="I15" s="268"/>
      <c r="J15" s="264"/>
      <c r="K15" s="269"/>
      <c r="L15" s="271"/>
      <c r="M15" s="271"/>
      <c r="N15" s="367"/>
      <c r="O15" s="367"/>
    </row>
    <row r="16" spans="1:15" s="256" customFormat="1" ht="20.100000000000001" customHeight="1" x14ac:dyDescent="0.25">
      <c r="A16" s="362"/>
      <c r="B16" s="365"/>
      <c r="C16" s="368"/>
      <c r="D16" s="268"/>
      <c r="E16" s="264"/>
      <c r="F16" s="264"/>
      <c r="G16" s="264"/>
      <c r="H16" s="267"/>
      <c r="I16" s="268"/>
      <c r="J16" s="264"/>
      <c r="K16" s="269"/>
      <c r="L16" s="271"/>
      <c r="M16" s="271"/>
      <c r="N16" s="368"/>
      <c r="O16" s="368"/>
    </row>
    <row r="17" spans="1:15" s="256" customFormat="1" ht="20.100000000000001" customHeight="1" x14ac:dyDescent="0.25">
      <c r="A17" s="362"/>
      <c r="B17" s="365"/>
      <c r="C17" s="368"/>
      <c r="D17" s="268"/>
      <c r="E17" s="264"/>
      <c r="F17" s="264"/>
      <c r="G17" s="264"/>
      <c r="H17" s="267"/>
      <c r="I17" s="268"/>
      <c r="J17" s="264"/>
      <c r="K17" s="269"/>
      <c r="L17" s="271"/>
      <c r="M17" s="271"/>
      <c r="N17" s="368"/>
      <c r="O17" s="368"/>
    </row>
    <row r="18" spans="1:15" s="256" customFormat="1" ht="20.100000000000001" customHeight="1" x14ac:dyDescent="0.25">
      <c r="A18" s="362"/>
      <c r="B18" s="365"/>
      <c r="C18" s="368"/>
      <c r="D18" s="268"/>
      <c r="E18" s="264"/>
      <c r="F18" s="264"/>
      <c r="G18" s="264"/>
      <c r="H18" s="267"/>
      <c r="I18" s="268"/>
      <c r="J18" s="264"/>
      <c r="K18" s="269"/>
      <c r="L18" s="271"/>
      <c r="M18" s="271"/>
      <c r="N18" s="368"/>
      <c r="O18" s="368"/>
    </row>
    <row r="19" spans="1:15" s="256" customFormat="1" ht="20.100000000000001" customHeight="1" x14ac:dyDescent="0.25">
      <c r="A19" s="363"/>
      <c r="B19" s="366"/>
      <c r="C19" s="369"/>
      <c r="D19" s="268"/>
      <c r="E19" s="264"/>
      <c r="F19" s="264"/>
      <c r="G19" s="264"/>
      <c r="H19" s="267"/>
      <c r="I19" s="268"/>
      <c r="J19" s="264"/>
      <c r="K19" s="269"/>
      <c r="L19" s="271"/>
      <c r="M19" s="271"/>
      <c r="N19" s="369"/>
      <c r="O19" s="369"/>
    </row>
    <row r="20" spans="1:15" s="256" customFormat="1" ht="20.100000000000001" customHeight="1" x14ac:dyDescent="0.25">
      <c r="A20" s="361"/>
      <c r="B20" s="364"/>
      <c r="C20" s="367"/>
      <c r="D20" s="264"/>
      <c r="E20" s="264"/>
      <c r="F20" s="264"/>
      <c r="G20" s="264"/>
      <c r="H20" s="264"/>
      <c r="I20" s="268"/>
      <c r="J20" s="264"/>
      <c r="K20" s="269"/>
      <c r="L20" s="271"/>
      <c r="M20" s="271"/>
      <c r="N20" s="367"/>
      <c r="O20" s="367"/>
    </row>
    <row r="21" spans="1:15" s="256" customFormat="1" ht="20.100000000000001" customHeight="1" x14ac:dyDescent="0.25">
      <c r="A21" s="362"/>
      <c r="B21" s="365"/>
      <c r="C21" s="368"/>
      <c r="D21" s="268"/>
      <c r="E21" s="264"/>
      <c r="F21" s="264"/>
      <c r="G21" s="264"/>
      <c r="H21" s="267"/>
      <c r="I21" s="268"/>
      <c r="J21" s="264"/>
      <c r="K21" s="269"/>
      <c r="L21" s="271"/>
      <c r="M21" s="271"/>
      <c r="N21" s="368"/>
      <c r="O21" s="368"/>
    </row>
    <row r="22" spans="1:15" s="256" customFormat="1" ht="20.100000000000001" customHeight="1" x14ac:dyDescent="0.25">
      <c r="A22" s="362"/>
      <c r="B22" s="365"/>
      <c r="C22" s="368"/>
      <c r="D22" s="268"/>
      <c r="E22" s="264"/>
      <c r="F22" s="264"/>
      <c r="G22" s="264"/>
      <c r="H22" s="267"/>
      <c r="I22" s="268"/>
      <c r="J22" s="264"/>
      <c r="K22" s="269"/>
      <c r="L22" s="271"/>
      <c r="M22" s="271"/>
      <c r="N22" s="368"/>
      <c r="O22" s="368"/>
    </row>
    <row r="23" spans="1:15" s="256" customFormat="1" ht="20.100000000000001" customHeight="1" x14ac:dyDescent="0.25">
      <c r="A23" s="362"/>
      <c r="B23" s="365"/>
      <c r="C23" s="368"/>
      <c r="D23" s="268"/>
      <c r="E23" s="264"/>
      <c r="F23" s="264"/>
      <c r="G23" s="264"/>
      <c r="H23" s="267"/>
      <c r="I23" s="268"/>
      <c r="J23" s="264"/>
      <c r="K23" s="269"/>
      <c r="L23" s="271"/>
      <c r="M23" s="271"/>
      <c r="N23" s="368"/>
      <c r="O23" s="368"/>
    </row>
    <row r="24" spans="1:15" s="256" customFormat="1" ht="20.100000000000001" customHeight="1" x14ac:dyDescent="0.25">
      <c r="A24" s="363"/>
      <c r="B24" s="366"/>
      <c r="C24" s="369"/>
      <c r="D24" s="268"/>
      <c r="E24" s="264"/>
      <c r="F24" s="264"/>
      <c r="G24" s="264"/>
      <c r="H24" s="267"/>
      <c r="I24" s="268"/>
      <c r="J24" s="264"/>
      <c r="K24" s="269"/>
      <c r="L24" s="271"/>
      <c r="M24" s="271"/>
      <c r="N24" s="369"/>
      <c r="O24" s="369"/>
    </row>
    <row r="25" spans="1:15" s="256" customFormat="1" ht="20.100000000000001" customHeight="1" x14ac:dyDescent="0.25">
      <c r="A25" s="255"/>
      <c r="B25" s="272"/>
      <c r="C25" s="272"/>
      <c r="D25" s="272"/>
      <c r="E25" s="273"/>
      <c r="F25" s="255"/>
      <c r="G25" s="273"/>
      <c r="H25" s="274"/>
      <c r="I25" s="274"/>
      <c r="J25" s="255"/>
      <c r="K25" s="255"/>
      <c r="L25" s="255"/>
      <c r="M25" s="255"/>
      <c r="N25" s="255"/>
    </row>
    <row r="26" spans="1:15" ht="20.100000000000001" customHeight="1" x14ac:dyDescent="0.25"/>
    <row r="27" spans="1:15" x14ac:dyDescent="0.25">
      <c r="A27" s="276" t="s">
        <v>136</v>
      </c>
    </row>
    <row r="29" spans="1:15" x14ac:dyDescent="0.25">
      <c r="A29" s="360" t="s">
        <v>268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</row>
    <row r="30" spans="1:15" s="256" customFormat="1" ht="15" customHeight="1" x14ac:dyDescent="0.25">
      <c r="A30" s="360" t="s">
        <v>269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</row>
    <row r="31" spans="1:15" s="256" customFormat="1" ht="15" customHeight="1" x14ac:dyDescent="0.25">
      <c r="A31" s="360" t="s">
        <v>270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</row>
    <row r="32" spans="1:15" s="256" customFormat="1" ht="15" customHeight="1" x14ac:dyDescent="0.25">
      <c r="A32" s="360" t="s">
        <v>271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</row>
    <row r="33" spans="1:15" s="256" customFormat="1" ht="15" customHeight="1" x14ac:dyDescent="0.25">
      <c r="A33" s="360" t="s">
        <v>272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</row>
    <row r="34" spans="1:15" s="256" customFormat="1" ht="15" customHeight="1" x14ac:dyDescent="0.25">
      <c r="A34" s="360" t="s">
        <v>273</v>
      </c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</row>
    <row r="35" spans="1:15" s="256" customFormat="1" ht="15" customHeight="1" x14ac:dyDescent="0.25">
      <c r="A35" s="360" t="s">
        <v>274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</row>
    <row r="36" spans="1:15" s="256" customFormat="1" ht="15" customHeight="1" x14ac:dyDescent="0.25">
      <c r="A36" s="360" t="s">
        <v>275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</row>
    <row r="37" spans="1:15" s="256" customFormat="1" ht="15" customHeight="1" x14ac:dyDescent="0.25">
      <c r="A37" s="360" t="s">
        <v>276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</row>
  </sheetData>
  <mergeCells count="34">
    <mergeCell ref="A5:A9"/>
    <mergeCell ref="B5:B9"/>
    <mergeCell ref="C5:C9"/>
    <mergeCell ref="N5:N9"/>
    <mergeCell ref="O5:O9"/>
    <mergeCell ref="B1:H1"/>
    <mergeCell ref="I1:O1"/>
    <mergeCell ref="I2:J2"/>
    <mergeCell ref="I3:J3"/>
    <mergeCell ref="I4:J4"/>
    <mergeCell ref="A29:O29"/>
    <mergeCell ref="A10:A14"/>
    <mergeCell ref="B10:B14"/>
    <mergeCell ref="C10:C14"/>
    <mergeCell ref="N10:N14"/>
    <mergeCell ref="O10:O14"/>
    <mergeCell ref="A15:A19"/>
    <mergeCell ref="B15:B19"/>
    <mergeCell ref="C15:C19"/>
    <mergeCell ref="N15:N19"/>
    <mergeCell ref="O15:O19"/>
    <mergeCell ref="A20:A24"/>
    <mergeCell ref="B20:B24"/>
    <mergeCell ref="C20:C24"/>
    <mergeCell ref="N20:N24"/>
    <mergeCell ref="O20:O24"/>
    <mergeCell ref="A36:O36"/>
    <mergeCell ref="A37:O37"/>
    <mergeCell ref="A30:O30"/>
    <mergeCell ref="A31:O31"/>
    <mergeCell ref="A32:O32"/>
    <mergeCell ref="A33:O33"/>
    <mergeCell ref="A34:O34"/>
    <mergeCell ref="A35:O35"/>
  </mergeCells>
  <printOptions horizontalCentered="1"/>
  <pageMargins left="0.25" right="0.25" top="1.5" bottom="0.5" header="0.5" footer="0.25"/>
  <pageSetup scale="60" orientation="landscape" blackAndWhite="1" r:id="rId1"/>
  <headerFooter alignWithMargins="0">
    <oddHeader>&amp;C&amp;"Arial,Bold"&amp;14TURF SWALE DESIGN CALCULATIONS
(PER MARC 2009)
[PROJET NAME]
BOONE COUNTY, MISSOURI</oddHeader>
    <oddFooter>&amp;L&amp;8&amp;G STORMWATER PROGRAM - TOOLS (10/01/2015)</oddFooter>
  </headerFooter>
  <colBreaks count="1" manualBreakCount="1">
    <brk id="8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47"/>
  <sheetViews>
    <sheetView workbookViewId="0">
      <selection activeCell="B2" sqref="B2:I2"/>
    </sheetView>
  </sheetViews>
  <sheetFormatPr defaultRowHeight="13.2" x14ac:dyDescent="0.25"/>
  <cols>
    <col min="1" max="1" width="24.5546875" customWidth="1"/>
    <col min="2" max="2" width="18.33203125" customWidth="1"/>
    <col min="3" max="9" width="9.332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2.75" customHeight="1" x14ac:dyDescent="0.25">
      <c r="A2" s="2" t="s">
        <v>3</v>
      </c>
      <c r="B2" s="303"/>
      <c r="C2" s="303"/>
      <c r="D2" s="303"/>
      <c r="E2" s="303"/>
      <c r="F2" s="303"/>
      <c r="G2" s="303"/>
      <c r="H2" s="303"/>
      <c r="I2" s="30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2" t="s">
        <v>4</v>
      </c>
      <c r="B4" s="304"/>
      <c r="C4" s="304"/>
      <c r="D4" s="304"/>
      <c r="E4" s="304"/>
      <c r="F4" s="304"/>
      <c r="G4" s="304"/>
      <c r="H4" s="304"/>
      <c r="I4" s="304"/>
    </row>
    <row r="5" spans="1:9" x14ac:dyDescent="0.25">
      <c r="A5" s="2"/>
      <c r="B5" s="8"/>
      <c r="C5" s="8"/>
      <c r="D5" s="8"/>
      <c r="E5" s="8"/>
      <c r="F5" s="8"/>
      <c r="G5" s="8"/>
      <c r="H5" s="8"/>
      <c r="I5" s="8"/>
    </row>
    <row r="6" spans="1:9" x14ac:dyDescent="0.25">
      <c r="A6" s="1"/>
      <c r="B6" s="1"/>
      <c r="C6" s="1"/>
    </row>
    <row r="7" spans="1:9" x14ac:dyDescent="0.25">
      <c r="A7" s="2" t="s">
        <v>5</v>
      </c>
      <c r="B7" s="305"/>
      <c r="C7" s="305"/>
      <c r="F7" s="252" t="s">
        <v>221</v>
      </c>
      <c r="G7" s="251"/>
      <c r="H7" s="251"/>
      <c r="I7" s="251"/>
    </row>
    <row r="8" spans="1:9" x14ac:dyDescent="0.25">
      <c r="A8" s="1"/>
      <c r="B8" s="1"/>
      <c r="C8" s="1"/>
    </row>
    <row r="9" spans="1:9" x14ac:dyDescent="0.25">
      <c r="A9" s="2" t="s">
        <v>0</v>
      </c>
      <c r="B9" s="1"/>
    </row>
    <row r="10" spans="1:9" x14ac:dyDescent="0.25">
      <c r="A10" s="1"/>
      <c r="B10" s="1"/>
    </row>
    <row r="11" spans="1:9" x14ac:dyDescent="0.25">
      <c r="A11" s="2" t="s">
        <v>1</v>
      </c>
      <c r="B11" s="1"/>
    </row>
    <row r="12" spans="1:9" x14ac:dyDescent="0.25">
      <c r="A12" s="1"/>
      <c r="B12" s="1"/>
    </row>
    <row r="13" spans="1:9" x14ac:dyDescent="0.25">
      <c r="A13" s="2" t="s">
        <v>2</v>
      </c>
      <c r="B13" s="1"/>
    </row>
    <row r="14" spans="1:9" x14ac:dyDescent="0.25">
      <c r="A14" s="1"/>
      <c r="B14" s="1"/>
    </row>
    <row r="15" spans="1:9" x14ac:dyDescent="0.25">
      <c r="A15" s="2" t="s">
        <v>6</v>
      </c>
      <c r="B15" s="1"/>
    </row>
    <row r="16" spans="1:9" x14ac:dyDescent="0.25">
      <c r="A16" s="1"/>
      <c r="B16" s="1"/>
    </row>
    <row r="17" spans="1:6" x14ac:dyDescent="0.25">
      <c r="A17" s="2" t="s">
        <v>7</v>
      </c>
      <c r="B17" s="1"/>
    </row>
    <row r="18" spans="1:6" x14ac:dyDescent="0.25">
      <c r="A18" s="2"/>
      <c r="B18" s="1"/>
    </row>
    <row r="19" spans="1:6" ht="14.25" customHeight="1" x14ac:dyDescent="0.25">
      <c r="A19" s="2" t="s">
        <v>9</v>
      </c>
      <c r="B19" s="3"/>
      <c r="C19" s="90"/>
      <c r="D19" s="4" t="s">
        <v>8</v>
      </c>
    </row>
    <row r="20" spans="1:6" x14ac:dyDescent="0.25">
      <c r="A20" s="1"/>
      <c r="B20" s="1"/>
      <c r="C20" s="1"/>
    </row>
    <row r="21" spans="1:6" ht="14.25" customHeight="1" x14ac:dyDescent="0.25">
      <c r="A21" s="2" t="s">
        <v>10</v>
      </c>
      <c r="B21" s="3"/>
      <c r="C21" s="90"/>
      <c r="D21" s="4" t="s">
        <v>8</v>
      </c>
    </row>
    <row r="22" spans="1:6" ht="12.75" customHeight="1" x14ac:dyDescent="0.25">
      <c r="A22" s="2"/>
      <c r="B22" s="3"/>
      <c r="C22" s="6"/>
      <c r="D22" s="4"/>
    </row>
    <row r="23" spans="1:6" ht="14.25" customHeight="1" x14ac:dyDescent="0.25">
      <c r="A23" s="2" t="s">
        <v>80</v>
      </c>
      <c r="B23" s="3"/>
      <c r="C23" s="90"/>
      <c r="D23" s="4" t="s">
        <v>8</v>
      </c>
    </row>
    <row r="24" spans="1:6" ht="12.75" customHeight="1" x14ac:dyDescent="0.25">
      <c r="A24" s="2"/>
      <c r="B24" s="3"/>
      <c r="C24" s="6"/>
      <c r="D24" s="4"/>
    </row>
    <row r="25" spans="1:6" ht="14.25" customHeight="1" x14ac:dyDescent="0.25">
      <c r="A25" s="2" t="s">
        <v>81</v>
      </c>
      <c r="B25" s="3"/>
      <c r="C25" s="90"/>
      <c r="D25" s="4" t="s">
        <v>8</v>
      </c>
      <c r="E25" s="302" t="s">
        <v>226</v>
      </c>
    </row>
    <row r="26" spans="1:6" ht="12.75" customHeight="1" x14ac:dyDescent="0.25">
      <c r="A26" s="2"/>
      <c r="B26" s="3"/>
      <c r="C26" s="6"/>
      <c r="D26" s="4"/>
    </row>
    <row r="27" spans="1:6" ht="14.25" customHeight="1" x14ac:dyDescent="0.3">
      <c r="A27" s="2" t="s">
        <v>82</v>
      </c>
      <c r="B27" s="3"/>
      <c r="C27" s="90"/>
      <c r="D27" s="4" t="s">
        <v>8</v>
      </c>
      <c r="E27" s="123" t="e">
        <f>(C27/C19)*100</f>
        <v>#DIV/0!</v>
      </c>
      <c r="F27" s="4" t="s">
        <v>83</v>
      </c>
    </row>
    <row r="28" spans="1:6" ht="12.75" customHeight="1" x14ac:dyDescent="0.25">
      <c r="A28" s="2"/>
      <c r="B28" s="3"/>
      <c r="C28" s="6"/>
      <c r="D28" s="4"/>
    </row>
    <row r="29" spans="1:6" ht="40.5" customHeight="1" x14ac:dyDescent="0.3">
      <c r="A29" s="306" t="s">
        <v>227</v>
      </c>
      <c r="B29" s="306"/>
      <c r="C29" s="90"/>
      <c r="D29" s="4" t="s">
        <v>8</v>
      </c>
      <c r="E29" s="123" t="e">
        <f>(C29/C27)*100</f>
        <v>#DIV/0!</v>
      </c>
      <c r="F29" s="51" t="s">
        <v>228</v>
      </c>
    </row>
    <row r="30" spans="1:6" ht="12.75" customHeight="1" x14ac:dyDescent="0.25">
      <c r="A30" s="2"/>
      <c r="B30" s="3"/>
      <c r="C30" s="6"/>
      <c r="D30" s="4"/>
      <c r="E30" s="6"/>
      <c r="F30" s="4"/>
    </row>
    <row r="31" spans="1:6" ht="28.5" customHeight="1" x14ac:dyDescent="0.3">
      <c r="A31" s="306" t="s">
        <v>84</v>
      </c>
      <c r="B31" s="306"/>
      <c r="C31" s="43">
        <f>C19-C23-C25-C29</f>
        <v>0</v>
      </c>
      <c r="D31" s="51" t="s">
        <v>229</v>
      </c>
      <c r="E31" s="6"/>
      <c r="F31" s="4"/>
    </row>
    <row r="32" spans="1:6" ht="12.75" customHeight="1" x14ac:dyDescent="0.25">
      <c r="A32" s="2"/>
      <c r="B32" s="3"/>
      <c r="D32" s="4"/>
      <c r="F32" s="4"/>
    </row>
    <row r="33" spans="1:10" ht="14.25" customHeight="1" x14ac:dyDescent="0.3">
      <c r="A33" s="2" t="s">
        <v>222</v>
      </c>
      <c r="B33" s="3"/>
      <c r="D33" s="4"/>
      <c r="F33" s="21" t="s">
        <v>95</v>
      </c>
      <c r="G33" s="124"/>
      <c r="H33" s="91" t="s">
        <v>85</v>
      </c>
    </row>
    <row r="34" spans="1:10" ht="12.75" customHeight="1" x14ac:dyDescent="0.25">
      <c r="A34" s="2"/>
      <c r="B34" s="3"/>
      <c r="D34" s="4"/>
      <c r="E34" s="6"/>
      <c r="F34" s="4"/>
      <c r="H34" s="4"/>
      <c r="I34" s="6"/>
      <c r="J34" s="4"/>
    </row>
    <row r="35" spans="1:10" ht="25.5" customHeight="1" x14ac:dyDescent="0.3">
      <c r="A35" s="306" t="s">
        <v>15</v>
      </c>
      <c r="B35" s="306"/>
      <c r="C35" s="110">
        <f>ROUND((1.3*G33*((C31*(43560/12)))),0)</f>
        <v>0</v>
      </c>
      <c r="D35" s="4" t="s">
        <v>14</v>
      </c>
      <c r="E35" s="4" t="s">
        <v>220</v>
      </c>
      <c r="F35" s="4"/>
      <c r="H35" s="4"/>
      <c r="I35" s="6"/>
    </row>
    <row r="36" spans="1:10" ht="12.75" customHeight="1" x14ac:dyDescent="0.25">
      <c r="A36" s="5"/>
      <c r="B36" s="5"/>
      <c r="D36" s="4"/>
      <c r="E36" s="6"/>
      <c r="F36" s="4"/>
      <c r="H36" s="4"/>
      <c r="I36" s="6"/>
    </row>
    <row r="37" spans="1:10" ht="12.75" customHeight="1" x14ac:dyDescent="0.25">
      <c r="A37" s="306" t="s">
        <v>11</v>
      </c>
      <c r="B37" s="306"/>
    </row>
    <row r="38" spans="1:10" ht="12.75" customHeight="1" x14ac:dyDescent="0.25">
      <c r="A38" s="5"/>
      <c r="B38" s="5"/>
      <c r="D38" s="4"/>
      <c r="E38" s="6"/>
      <c r="F38" s="4"/>
      <c r="H38" s="4"/>
      <c r="I38" s="6"/>
    </row>
    <row r="39" spans="1:10" ht="14.25" customHeight="1" x14ac:dyDescent="0.3">
      <c r="A39" s="306" t="s">
        <v>13</v>
      </c>
      <c r="B39" s="306"/>
      <c r="C39" s="109" t="e">
        <f>'4A-RUNOFF REDUCTION WORKSHEET'!D15</f>
        <v>#DIV/0!</v>
      </c>
      <c r="D39" s="4" t="s">
        <v>14</v>
      </c>
      <c r="E39" s="254" t="e">
        <f>'4A-RUNOFF REDUCTION WORKSHEET'!F15</f>
        <v>#DIV/0!</v>
      </c>
      <c r="F39" s="4" t="s">
        <v>86</v>
      </c>
      <c r="H39" s="93" t="s">
        <v>223</v>
      </c>
      <c r="I39" s="4"/>
    </row>
    <row r="40" spans="1:10" ht="12.75" customHeight="1" x14ac:dyDescent="0.25">
      <c r="A40" s="5"/>
      <c r="B40" s="5"/>
      <c r="D40" s="4"/>
      <c r="E40" s="6"/>
      <c r="F40" s="4"/>
      <c r="H40" s="4"/>
      <c r="I40" s="6"/>
    </row>
    <row r="41" spans="1:10" ht="25.5" customHeight="1" x14ac:dyDescent="0.25">
      <c r="A41" s="306" t="s">
        <v>96</v>
      </c>
      <c r="B41" s="306"/>
      <c r="C41" s="110" t="e">
        <f>C35-C39</f>
        <v>#DIV/0!</v>
      </c>
      <c r="D41" s="4" t="s">
        <v>79</v>
      </c>
      <c r="E41" s="112" t="s">
        <v>12</v>
      </c>
      <c r="F41" s="109">
        <f>'2-WQ BMP SUMMARY'!I26</f>
        <v>0</v>
      </c>
      <c r="G41" s="4" t="s">
        <v>97</v>
      </c>
      <c r="H41" s="4"/>
    </row>
    <row r="42" spans="1:10" x14ac:dyDescent="0.25">
      <c r="A42" s="2"/>
      <c r="B42" s="1"/>
      <c r="C42" s="6"/>
      <c r="D42" s="4"/>
      <c r="E42" s="4"/>
      <c r="F42" s="6"/>
      <c r="G42" s="4"/>
      <c r="H42" s="4"/>
    </row>
    <row r="43" spans="1:10" x14ac:dyDescent="0.25">
      <c r="A43" s="306" t="s">
        <v>87</v>
      </c>
      <c r="B43" s="306"/>
    </row>
    <row r="44" spans="1:10" x14ac:dyDescent="0.25">
      <c r="A44" s="2"/>
      <c r="B44" s="1"/>
      <c r="C44" s="6"/>
      <c r="D44" s="4"/>
      <c r="E44" s="7"/>
      <c r="F44" s="6"/>
      <c r="G44" s="4"/>
      <c r="H44" s="4"/>
    </row>
    <row r="45" spans="1:10" ht="13.8" x14ac:dyDescent="0.3">
      <c r="A45" s="9" t="s">
        <v>88</v>
      </c>
      <c r="B45" s="9"/>
      <c r="D45" s="21" t="s">
        <v>89</v>
      </c>
      <c r="E45" s="111"/>
      <c r="F45" s="113" t="s">
        <v>215</v>
      </c>
      <c r="G45" s="21" t="s">
        <v>90</v>
      </c>
      <c r="H45" s="111"/>
      <c r="I45" s="113" t="s">
        <v>91</v>
      </c>
    </row>
    <row r="46" spans="1:10" x14ac:dyDescent="0.25">
      <c r="A46" s="2"/>
      <c r="B46" s="1"/>
      <c r="C46" s="6"/>
      <c r="D46" s="4"/>
      <c r="E46" s="7"/>
      <c r="F46" s="6"/>
      <c r="G46" s="4"/>
      <c r="H46" s="4"/>
    </row>
    <row r="47" spans="1:10" ht="13.8" x14ac:dyDescent="0.3">
      <c r="A47" s="306" t="s">
        <v>92</v>
      </c>
      <c r="B47" s="306"/>
      <c r="D47" s="21" t="s">
        <v>93</v>
      </c>
      <c r="E47" s="111"/>
      <c r="F47" s="113" t="s">
        <v>215</v>
      </c>
      <c r="G47" s="21" t="s">
        <v>94</v>
      </c>
      <c r="H47" s="111"/>
      <c r="I47" s="113" t="s">
        <v>91</v>
      </c>
    </row>
  </sheetData>
  <mergeCells count="11">
    <mergeCell ref="B2:I2"/>
    <mergeCell ref="B4:I4"/>
    <mergeCell ref="B7:C7"/>
    <mergeCell ref="A47:B47"/>
    <mergeCell ref="A29:B29"/>
    <mergeCell ref="A41:B41"/>
    <mergeCell ref="A39:B39"/>
    <mergeCell ref="A35:B35"/>
    <mergeCell ref="A31:B31"/>
    <mergeCell ref="A37:B37"/>
    <mergeCell ref="A43:B43"/>
  </mergeCells>
  <phoneticPr fontId="2" type="noConversion"/>
  <printOptions horizontalCentered="1"/>
  <pageMargins left="0.5" right="0.5" top="1.25" bottom="0.5" header="0.5" footer="0.25"/>
  <pageSetup scale="83" orientation="portrait" blackAndWhite="1" r:id="rId1"/>
  <headerFooter alignWithMargins="0">
    <oddHeader>&amp;C&amp;"Arial,Bold"&amp;18FORM 1A
&amp;16STORMWATER MANAGEMENT SUMMARY - NEW DEVELOPMENT&amp;18
&amp;10(MANDATORY SUBMITTAL ITEM FOR NEW DEVELOPMENT)</oddHeader>
    <oddFooter xml:space="preserve">&amp;L&amp;8&amp;G STORMWATER PROGRAM - TOOLS (10/01/2015)&amp;RREVISED: 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8</xdr:row>
                    <xdr:rowOff>0</xdr:rowOff>
                  </from>
                  <to>
                    <xdr:col>2</xdr:col>
                    <xdr:colOff>594360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3</xdr:col>
                    <xdr:colOff>594360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defaultSize="0" autoFill="0" autoLine="0" autoPict="0">
                <anchor moveWithCells="1">
                  <from>
                    <xdr:col>2</xdr:col>
                    <xdr:colOff>22860</xdr:colOff>
                    <xdr:row>9</xdr:row>
                    <xdr:rowOff>137160</xdr:rowOff>
                  </from>
                  <to>
                    <xdr:col>2</xdr:col>
                    <xdr:colOff>601980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8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129540</xdr:rowOff>
                  </from>
                  <to>
                    <xdr:col>3</xdr:col>
                    <xdr:colOff>609600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9" name="Check Box 5">
              <controlPr defaultSize="0" autoFill="0" autoLine="0" autoPict="0">
                <anchor moveWithCells="1">
                  <from>
                    <xdr:col>4</xdr:col>
                    <xdr:colOff>7620</xdr:colOff>
                    <xdr:row>9</xdr:row>
                    <xdr:rowOff>137160</xdr:rowOff>
                  </from>
                  <to>
                    <xdr:col>4</xdr:col>
                    <xdr:colOff>617220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0" name="Check Box 6">
              <controlPr defaultSize="0" autoFill="0" autoLine="0" autoPict="0">
                <anchor moveWithCells="1">
                  <from>
                    <xdr:col>5</xdr:col>
                    <xdr:colOff>7620</xdr:colOff>
                    <xdr:row>9</xdr:row>
                    <xdr:rowOff>137160</xdr:rowOff>
                  </from>
                  <to>
                    <xdr:col>5</xdr:col>
                    <xdr:colOff>617220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1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137160</xdr:rowOff>
                  </from>
                  <to>
                    <xdr:col>8</xdr:col>
                    <xdr:colOff>601980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2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11</xdr:row>
                    <xdr:rowOff>137160</xdr:rowOff>
                  </from>
                  <to>
                    <xdr:col>2</xdr:col>
                    <xdr:colOff>601980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3" name="Check Box 9">
              <controlPr defaultSize="0" autoFill="0" autoLine="0" autoPict="0">
                <anchor moveWithCells="1">
                  <from>
                    <xdr:col>4</xdr:col>
                    <xdr:colOff>7620</xdr:colOff>
                    <xdr:row>11</xdr:row>
                    <xdr:rowOff>137160</xdr:rowOff>
                  </from>
                  <to>
                    <xdr:col>8</xdr:col>
                    <xdr:colOff>38100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4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137160</xdr:rowOff>
                  </from>
                  <to>
                    <xdr:col>3</xdr:col>
                    <xdr:colOff>609600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5" name="Check Box 11">
              <controlPr defaultSize="0" autoFill="0" autoLine="0" autoPict="0">
                <anchor moveWithCells="1">
                  <from>
                    <xdr:col>2</xdr:col>
                    <xdr:colOff>22860</xdr:colOff>
                    <xdr:row>13</xdr:row>
                    <xdr:rowOff>137160</xdr:rowOff>
                  </from>
                  <to>
                    <xdr:col>2</xdr:col>
                    <xdr:colOff>601980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6" name="Check Box 12">
              <controlPr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137160</xdr:rowOff>
                  </from>
                  <to>
                    <xdr:col>7</xdr:col>
                    <xdr:colOff>38100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7" name="Check Box 13">
              <controlPr defaultSize="0" autoFill="0" autoLine="0" autoPict="0">
                <anchor moveWithCells="1">
                  <from>
                    <xdr:col>2</xdr:col>
                    <xdr:colOff>22860</xdr:colOff>
                    <xdr:row>15</xdr:row>
                    <xdr:rowOff>137160</xdr:rowOff>
                  </from>
                  <to>
                    <xdr:col>2</xdr:col>
                    <xdr:colOff>601980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8" name="Check Box 14">
              <controlPr defaultSize="0" autoFill="0" autoLine="0" autoPict="0">
                <anchor moveWithCells="1">
                  <from>
                    <xdr:col>3</xdr:col>
                    <xdr:colOff>7620</xdr:colOff>
                    <xdr:row>15</xdr:row>
                    <xdr:rowOff>137160</xdr:rowOff>
                  </from>
                  <to>
                    <xdr:col>7</xdr:col>
                    <xdr:colOff>38100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9" name="Check Box 15">
              <controlPr defaultSize="0" autoFill="0" autoLine="0" autoPict="0">
                <anchor moveWithCells="1">
                  <from>
                    <xdr:col>2</xdr:col>
                    <xdr:colOff>22860</xdr:colOff>
                    <xdr:row>31</xdr:row>
                    <xdr:rowOff>144780</xdr:rowOff>
                  </from>
                  <to>
                    <xdr:col>3</xdr:col>
                    <xdr:colOff>160020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20" name="Check Box 16">
              <controlPr defaultSize="0" autoFill="0" autoLine="0" autoPict="0">
                <anchor moveWithCells="1">
                  <from>
                    <xdr:col>3</xdr:col>
                    <xdr:colOff>266700</xdr:colOff>
                    <xdr:row>31</xdr:row>
                    <xdr:rowOff>144780</xdr:rowOff>
                  </from>
                  <to>
                    <xdr:col>4</xdr:col>
                    <xdr:colOff>632460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1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129540</xdr:rowOff>
                  </from>
                  <to>
                    <xdr:col>3</xdr:col>
                    <xdr:colOff>609600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2" name="Check Box 18">
              <controlPr defaultSize="0" autoFill="0" autoLine="0" autoPict="0">
                <anchor moveWithCells="1">
                  <from>
                    <xdr:col>5</xdr:col>
                    <xdr:colOff>7620</xdr:colOff>
                    <xdr:row>41</xdr:row>
                    <xdr:rowOff>137160</xdr:rowOff>
                  </from>
                  <to>
                    <xdr:col>6</xdr:col>
                    <xdr:colOff>579120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3" name="Check Box 19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137160</xdr:rowOff>
                  </from>
                  <to>
                    <xdr:col>8</xdr:col>
                    <xdr:colOff>548640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4" name="Check Box 20">
              <controlPr defaultSize="0" autoFill="0" autoLine="0" autoPict="0">
                <anchor moveWithCells="1">
                  <from>
                    <xdr:col>2</xdr:col>
                    <xdr:colOff>22860</xdr:colOff>
                    <xdr:row>41</xdr:row>
                    <xdr:rowOff>137160</xdr:rowOff>
                  </from>
                  <to>
                    <xdr:col>2</xdr:col>
                    <xdr:colOff>601980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5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129540</xdr:rowOff>
                  </from>
                  <to>
                    <xdr:col>4</xdr:col>
                    <xdr:colOff>609600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6" name="Check Box 22">
              <controlPr defaultSize="0" autoFill="0" autoLine="0" autoPict="0">
                <anchor moveWithCells="1">
                  <from>
                    <xdr:col>2</xdr:col>
                    <xdr:colOff>22860</xdr:colOff>
                    <xdr:row>43</xdr:row>
                    <xdr:rowOff>137160</xdr:rowOff>
                  </from>
                  <to>
                    <xdr:col>2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7" name="Check Box 23">
              <controlPr defaultSize="0" autoFill="0" autoLine="0" autoPict="0">
                <anchor moveWithCells="1">
                  <from>
                    <xdr:col>2</xdr:col>
                    <xdr:colOff>22860</xdr:colOff>
                    <xdr:row>45</xdr:row>
                    <xdr:rowOff>137160</xdr:rowOff>
                  </from>
                  <to>
                    <xdr:col>2</xdr:col>
                    <xdr:colOff>601980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8" name="Check Box 24">
              <controlPr defaultSize="0" autoFill="0" autoLine="0" autoPict="0">
                <anchor moveWithCells="1">
                  <from>
                    <xdr:col>2</xdr:col>
                    <xdr:colOff>510540</xdr:colOff>
                    <xdr:row>35</xdr:row>
                    <xdr:rowOff>121920</xdr:rowOff>
                  </from>
                  <to>
                    <xdr:col>3</xdr:col>
                    <xdr:colOff>617220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9" name="Check Box 25">
              <controlPr defaultSize="0" autoFill="0" autoLine="0" autoPict="0">
                <anchor moveWithCells="1">
                  <from>
                    <xdr:col>4</xdr:col>
                    <xdr:colOff>121920</xdr:colOff>
                    <xdr:row>35</xdr:row>
                    <xdr:rowOff>137160</xdr:rowOff>
                  </from>
                  <to>
                    <xdr:col>5</xdr:col>
                    <xdr:colOff>335280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30" name="Check Box 26">
              <controlPr defaultSize="0" autoFill="0" autoLine="0" autoPict="0">
                <anchor moveWithCells="1">
                  <from>
                    <xdr:col>7</xdr:col>
                    <xdr:colOff>373380</xdr:colOff>
                    <xdr:row>35</xdr:row>
                    <xdr:rowOff>137160</xdr:rowOff>
                  </from>
                  <to>
                    <xdr:col>8</xdr:col>
                    <xdr:colOff>579120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1" name="Check Box 27">
              <controlPr defaultSize="0" autoFill="0" autoLine="0" autoPict="0">
                <anchor moveWithCells="1">
                  <from>
                    <xdr:col>2</xdr:col>
                    <xdr:colOff>22860</xdr:colOff>
                    <xdr:row>35</xdr:row>
                    <xdr:rowOff>137160</xdr:rowOff>
                  </from>
                  <to>
                    <xdr:col>2</xdr:col>
                    <xdr:colOff>480060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2" name="Check Box 28">
              <controlPr defaultSize="0" autoFill="0" autoLine="0" autoPict="0">
                <anchor moveWithCells="1">
                  <from>
                    <xdr:col>5</xdr:col>
                    <xdr:colOff>411480</xdr:colOff>
                    <xdr:row>35</xdr:row>
                    <xdr:rowOff>137160</xdr:rowOff>
                  </from>
                  <to>
                    <xdr:col>7</xdr:col>
                    <xdr:colOff>259080</xdr:colOff>
                    <xdr:row>37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43"/>
  <sheetViews>
    <sheetView workbookViewId="0">
      <selection activeCell="A11" sqref="A11:F11"/>
    </sheetView>
  </sheetViews>
  <sheetFormatPr defaultRowHeight="13.2" x14ac:dyDescent="0.25"/>
  <cols>
    <col min="1" max="1" width="24.5546875" customWidth="1"/>
    <col min="2" max="5" width="9.33203125" customWidth="1"/>
    <col min="6" max="6" width="4.6640625" customWidth="1"/>
    <col min="7" max="7" width="9.33203125" customWidth="1"/>
    <col min="8" max="10" width="10.66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3</v>
      </c>
      <c r="B2" s="310">
        <f>'1A-SITE SUMMARY'!B2:I2</f>
        <v>0</v>
      </c>
      <c r="C2" s="310"/>
      <c r="D2" s="310"/>
      <c r="E2" s="310"/>
      <c r="F2" s="310"/>
      <c r="G2" s="310"/>
      <c r="H2" s="310"/>
      <c r="I2" s="310"/>
      <c r="J2" s="310"/>
    </row>
    <row r="3" spans="1:10" x14ac:dyDescent="0.25">
      <c r="A3" s="1"/>
      <c r="B3" s="95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4</v>
      </c>
      <c r="B4" s="310">
        <f>'1A-SITE SUMMARY'!B4:I4</f>
        <v>0</v>
      </c>
      <c r="C4" s="310"/>
      <c r="D4" s="310"/>
      <c r="E4" s="310"/>
      <c r="F4" s="310"/>
      <c r="G4" s="310"/>
      <c r="H4" s="310"/>
      <c r="I4" s="310"/>
      <c r="J4" s="310"/>
    </row>
    <row r="5" spans="1:10" x14ac:dyDescent="0.25">
      <c r="A5" s="2"/>
      <c r="B5" s="2"/>
      <c r="C5" s="2"/>
      <c r="D5" s="8"/>
      <c r="E5" s="8"/>
      <c r="F5" s="8"/>
      <c r="G5" s="8"/>
      <c r="H5" s="8"/>
      <c r="I5" s="8"/>
      <c r="J5" s="8"/>
    </row>
    <row r="6" spans="1:10" x14ac:dyDescent="0.25">
      <c r="A6" s="2"/>
      <c r="B6" s="2"/>
      <c r="C6" s="2"/>
      <c r="D6" s="114"/>
      <c r="E6" s="114"/>
      <c r="F6" s="114"/>
      <c r="G6" s="114"/>
      <c r="H6" s="114"/>
      <c r="I6" s="114"/>
      <c r="J6" s="114"/>
    </row>
    <row r="7" spans="1:10" x14ac:dyDescent="0.25">
      <c r="A7" s="1"/>
      <c r="B7" s="1"/>
      <c r="C7" s="1"/>
      <c r="D7" s="1"/>
      <c r="E7" s="1"/>
      <c r="F7" s="1"/>
      <c r="G7" s="314" t="s">
        <v>100</v>
      </c>
      <c r="H7" s="315"/>
      <c r="I7" s="315"/>
      <c r="J7" s="316"/>
    </row>
    <row r="8" spans="1:10" x14ac:dyDescent="0.25">
      <c r="A8" s="311" t="s">
        <v>219</v>
      </c>
      <c r="B8" s="312"/>
      <c r="C8" s="312"/>
      <c r="D8" s="312"/>
      <c r="E8" s="312"/>
      <c r="F8" s="313"/>
      <c r="G8" s="70" t="s">
        <v>72</v>
      </c>
      <c r="H8" s="48" t="s">
        <v>74</v>
      </c>
      <c r="I8" s="16" t="s">
        <v>77</v>
      </c>
      <c r="J8" s="16" t="s">
        <v>104</v>
      </c>
    </row>
    <row r="9" spans="1:10" ht="13.8" x14ac:dyDescent="0.3">
      <c r="A9" s="97"/>
      <c r="B9" s="64"/>
      <c r="C9" s="65"/>
      <c r="D9" s="61"/>
      <c r="E9" s="61"/>
      <c r="F9" s="99"/>
      <c r="G9" s="96" t="s">
        <v>73</v>
      </c>
      <c r="H9" s="69" t="s">
        <v>76</v>
      </c>
      <c r="I9" s="33" t="s">
        <v>102</v>
      </c>
      <c r="J9" s="33" t="s">
        <v>31</v>
      </c>
    </row>
    <row r="10" spans="1:10" ht="13.8" x14ac:dyDescent="0.3">
      <c r="A10" s="98"/>
      <c r="B10" s="66"/>
      <c r="C10" s="67"/>
      <c r="D10" s="68"/>
      <c r="E10" s="68"/>
      <c r="F10" s="100"/>
      <c r="G10" s="18"/>
      <c r="H10" s="47" t="s">
        <v>75</v>
      </c>
      <c r="I10" s="17" t="s">
        <v>103</v>
      </c>
      <c r="J10" s="17" t="s">
        <v>78</v>
      </c>
    </row>
    <row r="11" spans="1:10" ht="20.100000000000001" customHeight="1" x14ac:dyDescent="0.25">
      <c r="A11" s="307"/>
      <c r="B11" s="308"/>
      <c r="C11" s="308"/>
      <c r="D11" s="308"/>
      <c r="E11" s="308"/>
      <c r="F11" s="309"/>
      <c r="G11" s="101"/>
      <c r="H11" s="102"/>
      <c r="I11" s="115"/>
      <c r="J11" s="103"/>
    </row>
    <row r="12" spans="1:10" ht="20.100000000000001" customHeight="1" x14ac:dyDescent="0.25">
      <c r="A12" s="307"/>
      <c r="B12" s="308"/>
      <c r="C12" s="308"/>
      <c r="D12" s="308"/>
      <c r="E12" s="308"/>
      <c r="F12" s="309"/>
      <c r="G12" s="101"/>
      <c r="H12" s="102"/>
      <c r="I12" s="115"/>
      <c r="J12" s="103"/>
    </row>
    <row r="13" spans="1:10" ht="20.100000000000001" customHeight="1" x14ac:dyDescent="0.25">
      <c r="A13" s="307"/>
      <c r="B13" s="308"/>
      <c r="C13" s="308"/>
      <c r="D13" s="308"/>
      <c r="E13" s="308"/>
      <c r="F13" s="309"/>
      <c r="G13" s="101"/>
      <c r="H13" s="102"/>
      <c r="I13" s="115"/>
      <c r="J13" s="103"/>
    </row>
    <row r="14" spans="1:10" ht="20.100000000000001" customHeight="1" x14ac:dyDescent="0.25">
      <c r="A14" s="307"/>
      <c r="B14" s="308"/>
      <c r="C14" s="308"/>
      <c r="D14" s="308"/>
      <c r="E14" s="308"/>
      <c r="F14" s="309"/>
      <c r="G14" s="101"/>
      <c r="H14" s="102"/>
      <c r="I14" s="115"/>
      <c r="J14" s="103"/>
    </row>
    <row r="15" spans="1:10" ht="20.100000000000001" customHeight="1" x14ac:dyDescent="0.25">
      <c r="A15" s="307"/>
      <c r="B15" s="308"/>
      <c r="C15" s="308"/>
      <c r="D15" s="308"/>
      <c r="E15" s="308"/>
      <c r="F15" s="309"/>
      <c r="G15" s="101"/>
      <c r="H15" s="102"/>
      <c r="I15" s="115"/>
      <c r="J15" s="103"/>
    </row>
    <row r="16" spans="1:10" ht="20.100000000000001" customHeight="1" x14ac:dyDescent="0.25">
      <c r="A16" s="307"/>
      <c r="B16" s="308"/>
      <c r="C16" s="308"/>
      <c r="D16" s="308"/>
      <c r="E16" s="308"/>
      <c r="F16" s="309"/>
      <c r="G16" s="101"/>
      <c r="H16" s="102"/>
      <c r="I16" s="115"/>
      <c r="J16" s="103"/>
    </row>
    <row r="17" spans="1:10" ht="20.100000000000001" customHeight="1" x14ac:dyDescent="0.25">
      <c r="A17" s="307"/>
      <c r="B17" s="308"/>
      <c r="C17" s="308"/>
      <c r="D17" s="308"/>
      <c r="E17" s="308"/>
      <c r="F17" s="309"/>
      <c r="G17" s="101"/>
      <c r="H17" s="102"/>
      <c r="I17" s="115"/>
      <c r="J17" s="103"/>
    </row>
    <row r="18" spans="1:10" ht="20.100000000000001" customHeight="1" x14ac:dyDescent="0.25">
      <c r="A18" s="307"/>
      <c r="B18" s="308"/>
      <c r="C18" s="308"/>
      <c r="D18" s="308"/>
      <c r="E18" s="308"/>
      <c r="F18" s="309"/>
      <c r="G18" s="101"/>
      <c r="H18" s="102"/>
      <c r="I18" s="115"/>
      <c r="J18" s="103"/>
    </row>
    <row r="19" spans="1:10" ht="20.100000000000001" customHeight="1" x14ac:dyDescent="0.25">
      <c r="A19" s="307"/>
      <c r="B19" s="308"/>
      <c r="C19" s="308"/>
      <c r="D19" s="308"/>
      <c r="E19" s="308"/>
      <c r="F19" s="309"/>
      <c r="G19" s="101"/>
      <c r="H19" s="102"/>
      <c r="I19" s="115"/>
      <c r="J19" s="103"/>
    </row>
    <row r="20" spans="1:10" ht="20.100000000000001" customHeight="1" x14ac:dyDescent="0.25">
      <c r="A20" s="307"/>
      <c r="B20" s="308"/>
      <c r="C20" s="308"/>
      <c r="D20" s="308"/>
      <c r="E20" s="308"/>
      <c r="F20" s="309"/>
      <c r="G20" s="101"/>
      <c r="H20" s="102"/>
      <c r="I20" s="115"/>
      <c r="J20" s="103"/>
    </row>
    <row r="21" spans="1:10" ht="20.100000000000001" customHeight="1" x14ac:dyDescent="0.25">
      <c r="A21" s="307"/>
      <c r="B21" s="308"/>
      <c r="C21" s="308"/>
      <c r="D21" s="308"/>
      <c r="E21" s="308"/>
      <c r="F21" s="309"/>
      <c r="G21" s="101"/>
      <c r="H21" s="102"/>
      <c r="I21" s="115"/>
      <c r="J21" s="103"/>
    </row>
    <row r="22" spans="1:10" ht="20.100000000000001" customHeight="1" x14ac:dyDescent="0.25">
      <c r="A22" s="307"/>
      <c r="B22" s="308"/>
      <c r="C22" s="308"/>
      <c r="D22" s="308"/>
      <c r="E22" s="308"/>
      <c r="F22" s="309"/>
      <c r="G22" s="101"/>
      <c r="H22" s="102"/>
      <c r="I22" s="115"/>
      <c r="J22" s="103"/>
    </row>
    <row r="23" spans="1:10" ht="20.100000000000001" customHeight="1" x14ac:dyDescent="0.25">
      <c r="A23" s="307"/>
      <c r="B23" s="308"/>
      <c r="C23" s="308"/>
      <c r="D23" s="308"/>
      <c r="E23" s="308"/>
      <c r="F23" s="309"/>
      <c r="G23" s="101"/>
      <c r="H23" s="102"/>
      <c r="I23" s="115"/>
      <c r="J23" s="103"/>
    </row>
    <row r="24" spans="1:10" ht="20.100000000000001" customHeight="1" x14ac:dyDescent="0.25">
      <c r="A24" s="307"/>
      <c r="B24" s="308"/>
      <c r="C24" s="308"/>
      <c r="D24" s="308"/>
      <c r="E24" s="308"/>
      <c r="F24" s="309"/>
      <c r="G24" s="101"/>
      <c r="H24" s="102"/>
      <c r="I24" s="115"/>
      <c r="J24" s="103"/>
    </row>
    <row r="25" spans="1:10" ht="20.100000000000001" customHeight="1" x14ac:dyDescent="0.25">
      <c r="A25" s="307"/>
      <c r="B25" s="308"/>
      <c r="C25" s="308"/>
      <c r="D25" s="308"/>
      <c r="E25" s="308"/>
      <c r="F25" s="309"/>
      <c r="G25" s="101"/>
      <c r="H25" s="102"/>
      <c r="I25" s="115"/>
      <c r="J25" s="103"/>
    </row>
    <row r="26" spans="1:10" ht="20.100000000000001" customHeight="1" x14ac:dyDescent="0.25">
      <c r="A26" s="71"/>
      <c r="B26" s="72"/>
      <c r="C26" s="72"/>
      <c r="D26" s="72"/>
      <c r="E26" s="72"/>
      <c r="F26" s="72"/>
      <c r="G26" s="119" t="s">
        <v>54</v>
      </c>
      <c r="H26" s="92">
        <f>SUM(H11:H25)</f>
        <v>0</v>
      </c>
      <c r="I26" s="104">
        <f>SUM(I11:I25)</f>
        <v>0</v>
      </c>
      <c r="J26" s="73"/>
    </row>
    <row r="27" spans="1:10" x14ac:dyDescent="0.25">
      <c r="A27" s="64"/>
      <c r="B27" s="64"/>
      <c r="C27" s="62"/>
      <c r="D27" s="63"/>
      <c r="E27" s="63"/>
      <c r="F27" s="63"/>
      <c r="G27" s="51"/>
      <c r="H27" s="51"/>
      <c r="I27" s="51"/>
      <c r="J27" s="51"/>
    </row>
    <row r="28" spans="1:10" x14ac:dyDescent="0.25">
      <c r="A28" s="118" t="s">
        <v>105</v>
      </c>
      <c r="B28" s="51"/>
      <c r="C28" s="116"/>
      <c r="D28" s="117"/>
      <c r="E28" s="117"/>
      <c r="F28" s="117"/>
      <c r="G28" s="51"/>
      <c r="H28" s="51"/>
      <c r="I28" s="51"/>
      <c r="J28" s="51"/>
    </row>
    <row r="29" spans="1:10" x14ac:dyDescent="0.25">
      <c r="A29" s="51"/>
      <c r="B29" s="51"/>
      <c r="C29" s="116"/>
      <c r="D29" s="117"/>
      <c r="E29" s="117"/>
      <c r="F29" s="117"/>
      <c r="G29" s="51"/>
      <c r="H29" s="51"/>
      <c r="I29" s="51"/>
      <c r="J29" s="51"/>
    </row>
    <row r="30" spans="1:10" x14ac:dyDescent="0.25">
      <c r="A30" s="51" t="s">
        <v>106</v>
      </c>
      <c r="B30" s="51"/>
      <c r="C30" s="116"/>
      <c r="D30" s="51"/>
      <c r="E30" s="51"/>
      <c r="F30" s="51"/>
      <c r="G30" s="51"/>
      <c r="H30" s="51"/>
      <c r="I30" s="51"/>
      <c r="J30" s="51"/>
    </row>
    <row r="31" spans="1:10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</row>
    <row r="32" spans="1:10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</row>
    <row r="33" spans="1:10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</row>
    <row r="35" spans="1:10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</row>
    <row r="36" spans="1:10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</row>
    <row r="37" spans="1:10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</row>
    <row r="38" spans="1:10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</row>
    <row r="39" spans="1:10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</row>
    <row r="40" spans="1:10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</row>
    <row r="41" spans="1:10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</row>
    <row r="42" spans="1:10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</row>
    <row r="43" spans="1:10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</row>
  </sheetData>
  <mergeCells count="19">
    <mergeCell ref="B2:J2"/>
    <mergeCell ref="A16:F16"/>
    <mergeCell ref="A17:F17"/>
    <mergeCell ref="A8:F8"/>
    <mergeCell ref="A11:F11"/>
    <mergeCell ref="A12:F12"/>
    <mergeCell ref="A13:F13"/>
    <mergeCell ref="A14:F14"/>
    <mergeCell ref="A15:F15"/>
    <mergeCell ref="B4:J4"/>
    <mergeCell ref="G7:J7"/>
    <mergeCell ref="A25:F25"/>
    <mergeCell ref="A21:F21"/>
    <mergeCell ref="A22:F22"/>
    <mergeCell ref="A23:F23"/>
    <mergeCell ref="A18:F18"/>
    <mergeCell ref="A19:F19"/>
    <mergeCell ref="A20:F20"/>
    <mergeCell ref="A24:F24"/>
  </mergeCells>
  <phoneticPr fontId="2" type="noConversion"/>
  <printOptions horizontalCentered="1"/>
  <pageMargins left="0.5" right="0.5" top="1.25" bottom="0.5" header="0.5" footer="0.25"/>
  <pageSetup scale="89" orientation="portrait" blackAndWhite="1" r:id="rId1"/>
  <headerFooter alignWithMargins="0">
    <oddHeader>&amp;C&amp;"Arial,Bold"&amp;18FORM 2
&amp;16WATER QUALITY BMP SUMMARY&amp;18
&amp;10(MANDATORY SUBMITTAL ITEM FOR NEW DEVELOPMENT AND REDEVELOPMENT IF REQUIRED)</oddHeader>
    <oddFooter xml:space="preserve">&amp;L&amp;8&amp;G STORMWATER PROGRAM - TOOLS (03/15/2010)&amp;RREVISED: 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J35"/>
  <sheetViews>
    <sheetView workbookViewId="0">
      <selection activeCell="E22" sqref="E22"/>
    </sheetView>
  </sheetViews>
  <sheetFormatPr defaultRowHeight="13.2" x14ac:dyDescent="0.25"/>
  <cols>
    <col min="1" max="1" width="24.5546875" customWidth="1"/>
    <col min="2" max="10" width="9.332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3</v>
      </c>
      <c r="B2" s="310">
        <f>'1A-SITE SUMMARY'!B2:I2</f>
        <v>0</v>
      </c>
      <c r="C2" s="317"/>
      <c r="D2" s="317"/>
      <c r="E2" s="317"/>
      <c r="F2" s="317"/>
      <c r="G2" s="317"/>
      <c r="H2" s="317"/>
      <c r="I2" s="317"/>
      <c r="J2" s="317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4</v>
      </c>
      <c r="B4" s="310">
        <f>'1A-SITE SUMMARY'!B4:I4</f>
        <v>0</v>
      </c>
      <c r="C4" s="317"/>
      <c r="D4" s="317"/>
      <c r="E4" s="317"/>
      <c r="F4" s="317"/>
      <c r="G4" s="317"/>
      <c r="H4" s="317"/>
      <c r="I4" s="317"/>
      <c r="J4" s="317"/>
    </row>
    <row r="5" spans="1:10" x14ac:dyDescent="0.25">
      <c r="A5" s="2"/>
      <c r="B5" s="2"/>
      <c r="C5" s="8"/>
      <c r="D5" s="8"/>
      <c r="E5" s="8"/>
      <c r="F5" s="8"/>
      <c r="G5" s="8"/>
      <c r="H5" s="8"/>
      <c r="I5" s="8"/>
      <c r="J5" s="8"/>
    </row>
    <row r="6" spans="1:10" x14ac:dyDescent="0.25">
      <c r="A6" s="1"/>
      <c r="B6" s="1"/>
      <c r="C6" s="1"/>
      <c r="D6" s="1"/>
    </row>
    <row r="7" spans="1:10" ht="15.6" x14ac:dyDescent="0.25">
      <c r="A7" s="11" t="s">
        <v>101</v>
      </c>
      <c r="B7" s="2"/>
      <c r="C7" s="12"/>
      <c r="D7" s="12"/>
    </row>
    <row r="8" spans="1:10" x14ac:dyDescent="0.25">
      <c r="A8" s="11"/>
      <c r="B8" s="2"/>
      <c r="C8" s="12"/>
      <c r="D8" s="12"/>
    </row>
    <row r="9" spans="1:10" x14ac:dyDescent="0.25">
      <c r="A9" s="2"/>
      <c r="B9" s="2"/>
      <c r="C9" s="4"/>
      <c r="D9" s="12"/>
    </row>
    <row r="10" spans="1:10" x14ac:dyDescent="0.25">
      <c r="A10" s="2" t="s">
        <v>44</v>
      </c>
    </row>
    <row r="11" spans="1:10" x14ac:dyDescent="0.25">
      <c r="A11" s="2"/>
      <c r="B11" s="2"/>
      <c r="H11" s="41"/>
    </row>
    <row r="12" spans="1:10" ht="15.6" x14ac:dyDescent="0.35">
      <c r="A12" s="53" t="s">
        <v>69</v>
      </c>
      <c r="B12" s="54" t="s">
        <v>98</v>
      </c>
    </row>
    <row r="13" spans="1:10" x14ac:dyDescent="0.25">
      <c r="A13" s="55" t="s">
        <v>46</v>
      </c>
      <c r="B13" s="250" t="e">
        <f>'1A-SITE SUMMARY'!E27</f>
        <v>#DIV/0!</v>
      </c>
      <c r="C13" t="s">
        <v>47</v>
      </c>
    </row>
    <row r="14" spans="1:10" x14ac:dyDescent="0.25">
      <c r="A14" s="56"/>
      <c r="B14" s="12"/>
    </row>
    <row r="15" spans="1:10" ht="15.6" x14ac:dyDescent="0.35">
      <c r="A15" s="55" t="s">
        <v>70</v>
      </c>
      <c r="B15" s="125" t="e">
        <f>0.05+(0.009*B13)</f>
        <v>#DIV/0!</v>
      </c>
    </row>
    <row r="16" spans="1:10" x14ac:dyDescent="0.25">
      <c r="A16" s="2"/>
      <c r="C16" s="41"/>
      <c r="D16" s="42"/>
    </row>
    <row r="17" spans="1:10" x14ac:dyDescent="0.25">
      <c r="A17" s="2"/>
      <c r="C17" s="4"/>
      <c r="D17" s="42"/>
    </row>
    <row r="18" spans="1:10" x14ac:dyDescent="0.25">
      <c r="A18" s="2" t="s">
        <v>45</v>
      </c>
      <c r="B18" s="2"/>
      <c r="D18" s="12"/>
    </row>
    <row r="19" spans="1:10" x14ac:dyDescent="0.25">
      <c r="A19" s="2"/>
      <c r="B19" s="2"/>
      <c r="C19" s="12"/>
      <c r="D19" s="12"/>
    </row>
    <row r="20" spans="1:10" ht="13.8" x14ac:dyDescent="0.3">
      <c r="A20" s="318" t="s">
        <v>48</v>
      </c>
      <c r="B20" s="319"/>
      <c r="C20" s="320"/>
      <c r="D20" s="48" t="s">
        <v>56</v>
      </c>
      <c r="E20" s="48" t="s">
        <v>57</v>
      </c>
      <c r="F20" s="49" t="s">
        <v>65</v>
      </c>
      <c r="G20" s="50" t="s">
        <v>67</v>
      </c>
      <c r="I20" s="51"/>
      <c r="J20" s="31"/>
    </row>
    <row r="21" spans="1:10" x14ac:dyDescent="0.25">
      <c r="A21" s="45"/>
      <c r="B21" s="46"/>
      <c r="C21" s="47"/>
      <c r="D21" s="47"/>
      <c r="E21" s="47"/>
      <c r="F21" s="52" t="s">
        <v>68</v>
      </c>
      <c r="G21" s="47" t="s">
        <v>66</v>
      </c>
      <c r="I21" s="51"/>
      <c r="J21" s="31"/>
    </row>
    <row r="22" spans="1:10" s="29" customFormat="1" ht="15" customHeight="1" x14ac:dyDescent="0.25">
      <c r="A22" s="74" t="s">
        <v>49</v>
      </c>
      <c r="B22" s="75"/>
      <c r="C22" s="76"/>
      <c r="D22" s="77">
        <v>0.86</v>
      </c>
      <c r="E22" s="78"/>
      <c r="F22" s="79"/>
      <c r="G22" s="30">
        <f>D22*E22*F22</f>
        <v>0</v>
      </c>
      <c r="I22" s="80"/>
    </row>
    <row r="23" spans="1:10" s="29" customFormat="1" ht="15" customHeight="1" x14ac:dyDescent="0.25">
      <c r="A23" s="74" t="s">
        <v>50</v>
      </c>
      <c r="B23" s="75"/>
      <c r="C23" s="76"/>
      <c r="D23" s="77">
        <v>0.98</v>
      </c>
      <c r="E23" s="78"/>
      <c r="F23" s="79"/>
      <c r="G23" s="30">
        <f>D23*E23*F23</f>
        <v>0</v>
      </c>
      <c r="I23" s="80"/>
    </row>
    <row r="24" spans="1:10" s="29" customFormat="1" ht="15" customHeight="1" x14ac:dyDescent="0.25">
      <c r="A24" s="74" t="s">
        <v>51</v>
      </c>
      <c r="B24" s="75"/>
      <c r="C24" s="76"/>
      <c r="D24" s="77">
        <v>0.74</v>
      </c>
      <c r="E24" s="78"/>
      <c r="F24" s="79"/>
      <c r="G24" s="30">
        <f>D24*E24*F24</f>
        <v>0</v>
      </c>
      <c r="I24" s="80"/>
    </row>
    <row r="25" spans="1:10" s="29" customFormat="1" ht="15" customHeight="1" x14ac:dyDescent="0.25">
      <c r="A25" s="74" t="s">
        <v>52</v>
      </c>
      <c r="B25" s="75"/>
      <c r="C25" s="76"/>
      <c r="D25" s="77">
        <v>0.13</v>
      </c>
      <c r="E25" s="78"/>
      <c r="F25" s="81"/>
      <c r="G25" s="30">
        <f>D25*E25</f>
        <v>0</v>
      </c>
      <c r="I25" s="80"/>
    </row>
    <row r="26" spans="1:10" s="29" customFormat="1" ht="15" customHeight="1" x14ac:dyDescent="0.25">
      <c r="A26" s="74" t="s">
        <v>53</v>
      </c>
      <c r="B26" s="75"/>
      <c r="C26" s="76"/>
      <c r="D26" s="77">
        <v>0.24</v>
      </c>
      <c r="E26" s="78"/>
      <c r="F26" s="81"/>
      <c r="G26" s="30">
        <f>D26*E26</f>
        <v>0</v>
      </c>
      <c r="I26" s="80"/>
    </row>
    <row r="27" spans="1:10" s="29" customFormat="1" ht="15" customHeight="1" x14ac:dyDescent="0.25">
      <c r="A27" s="74"/>
      <c r="B27" s="75"/>
      <c r="C27" s="82" t="s">
        <v>54</v>
      </c>
      <c r="D27" s="83"/>
      <c r="E27" s="84">
        <f>SUM(E22:E26)</f>
        <v>0</v>
      </c>
      <c r="F27" s="81"/>
      <c r="G27" s="30">
        <f>SUM(G22:I26)</f>
        <v>0</v>
      </c>
      <c r="I27" s="80"/>
    </row>
    <row r="28" spans="1:10" s="29" customFormat="1" ht="15" customHeight="1" x14ac:dyDescent="0.25">
      <c r="A28" s="85" t="s">
        <v>64</v>
      </c>
      <c r="B28" s="86"/>
      <c r="C28" s="87"/>
      <c r="D28" s="126" t="e">
        <f>G27/E27</f>
        <v>#DIV/0!</v>
      </c>
      <c r="E28" s="88"/>
      <c r="F28" s="89"/>
      <c r="I28" s="80"/>
    </row>
    <row r="30" spans="1:10" ht="13.8" x14ac:dyDescent="0.3">
      <c r="A30" s="21" t="s">
        <v>55</v>
      </c>
      <c r="B30" s="4" t="s">
        <v>58</v>
      </c>
    </row>
    <row r="31" spans="1:10" x14ac:dyDescent="0.25">
      <c r="B31" s="44">
        <v>1</v>
      </c>
      <c r="C31" s="4" t="s">
        <v>59</v>
      </c>
    </row>
    <row r="32" spans="1:10" x14ac:dyDescent="0.25">
      <c r="B32" s="13">
        <v>0.99</v>
      </c>
      <c r="C32" s="4" t="s">
        <v>60</v>
      </c>
    </row>
    <row r="33" spans="2:3" x14ac:dyDescent="0.25">
      <c r="B33" s="44">
        <v>0.5</v>
      </c>
      <c r="C33" s="4" t="s">
        <v>61</v>
      </c>
    </row>
    <row r="34" spans="2:3" x14ac:dyDescent="0.25">
      <c r="B34" s="13">
        <v>0.22</v>
      </c>
      <c r="C34" s="4" t="s">
        <v>62</v>
      </c>
    </row>
    <row r="35" spans="2:3" x14ac:dyDescent="0.25">
      <c r="B35" s="13">
        <v>0.22</v>
      </c>
      <c r="C35" s="4" t="s">
        <v>63</v>
      </c>
    </row>
  </sheetData>
  <mergeCells count="3">
    <mergeCell ref="B4:J4"/>
    <mergeCell ref="B2:J2"/>
    <mergeCell ref="A20:C20"/>
  </mergeCells>
  <phoneticPr fontId="2" type="noConversion"/>
  <printOptions horizontalCentered="1"/>
  <pageMargins left="0.5" right="0.5" top="1.25" bottom="0.5" header="0.5" footer="0.25"/>
  <pageSetup scale="89" orientation="portrait" blackAndWhite="1" r:id="rId1"/>
  <headerFooter alignWithMargins="0">
    <oddHeader>&amp;C&amp;"Arial,Bold"&amp;18FORM 3
&amp;16SITE VOLUMETRIC RUNOFF COEFFICIENT (R&amp;YV&amp;Y) WORKSHEET&amp;18
&amp;10(MANDATORY SUBMITTAL ITEM FOR NEW DEVELOPMENT)</oddHeader>
    <oddFooter xml:space="preserve">&amp;L&amp;8&amp;G STORMWATER PROGRAM - TOOLS (03/15/2010)&amp;RREVISED: 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137160</xdr:rowOff>
                  </from>
                  <to>
                    <xdr:col>2</xdr:col>
                    <xdr:colOff>601980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137160</xdr:rowOff>
                  </from>
                  <to>
                    <xdr:col>2</xdr:col>
                    <xdr:colOff>601980</xdr:colOff>
                    <xdr:row>18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K58"/>
  <sheetViews>
    <sheetView workbookViewId="0">
      <selection activeCell="F22" sqref="F22"/>
    </sheetView>
  </sheetViews>
  <sheetFormatPr defaultRowHeight="13.2" x14ac:dyDescent="0.25"/>
  <cols>
    <col min="1" max="1" width="24.5546875" customWidth="1"/>
    <col min="2" max="10" width="9.332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3</v>
      </c>
      <c r="B2" s="310">
        <f>'1A-SITE SUMMARY'!B2:I2</f>
        <v>0</v>
      </c>
      <c r="C2" s="317"/>
      <c r="D2" s="317"/>
      <c r="E2" s="317"/>
      <c r="F2" s="317"/>
      <c r="G2" s="317"/>
      <c r="H2" s="317"/>
      <c r="I2" s="317"/>
      <c r="J2" s="317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4</v>
      </c>
      <c r="B4" s="310">
        <f>'1A-SITE SUMMARY'!B4:I4</f>
        <v>0</v>
      </c>
      <c r="C4" s="317"/>
      <c r="D4" s="317"/>
      <c r="E4" s="317"/>
      <c r="F4" s="317"/>
      <c r="G4" s="317"/>
      <c r="H4" s="317"/>
      <c r="I4" s="317"/>
      <c r="J4" s="317"/>
    </row>
    <row r="5" spans="1:10" x14ac:dyDescent="0.25">
      <c r="A5" s="2"/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1"/>
      <c r="B6" s="1"/>
      <c r="C6" s="1"/>
      <c r="D6" s="1"/>
    </row>
    <row r="7" spans="1:10" x14ac:dyDescent="0.25">
      <c r="A7" s="2" t="s">
        <v>224</v>
      </c>
      <c r="B7" s="12"/>
      <c r="C7" s="12"/>
      <c r="D7" s="12"/>
    </row>
    <row r="8" spans="1:10" x14ac:dyDescent="0.25">
      <c r="A8" s="2"/>
      <c r="B8" s="12"/>
      <c r="C8" s="12"/>
      <c r="D8" s="12"/>
    </row>
    <row r="9" spans="1:10" ht="15.6" x14ac:dyDescent="0.25">
      <c r="A9" s="28" t="s">
        <v>9</v>
      </c>
      <c r="B9" s="94">
        <f>'1A-SITE SUMMARY'!C19</f>
        <v>0</v>
      </c>
      <c r="C9" s="20" t="s">
        <v>17</v>
      </c>
      <c r="D9" s="93" t="s">
        <v>99</v>
      </c>
    </row>
    <row r="10" spans="1:10" x14ac:dyDescent="0.25">
      <c r="A10" s="2"/>
      <c r="B10" s="12"/>
      <c r="C10" s="12"/>
      <c r="D10" s="12"/>
    </row>
    <row r="11" spans="1:10" ht="27" customHeight="1" x14ac:dyDescent="0.25">
      <c r="A11" s="306" t="s">
        <v>15</v>
      </c>
      <c r="B11" s="306"/>
      <c r="C11" s="306"/>
      <c r="D11" s="105">
        <f>'1A-SITE SUMMARY'!C35</f>
        <v>0</v>
      </c>
      <c r="E11" s="4" t="s">
        <v>14</v>
      </c>
      <c r="F11" s="93" t="s">
        <v>99</v>
      </c>
      <c r="G11" s="4"/>
    </row>
    <row r="12" spans="1:10" ht="12.75" customHeight="1" x14ac:dyDescent="0.25">
      <c r="A12" s="5"/>
      <c r="B12" s="5"/>
      <c r="C12" s="5"/>
      <c r="D12" s="39"/>
      <c r="E12" s="4"/>
      <c r="F12" s="4"/>
      <c r="G12" s="4"/>
    </row>
    <row r="13" spans="1:10" ht="12.75" customHeight="1" x14ac:dyDescent="0.3">
      <c r="A13" s="306" t="s">
        <v>217</v>
      </c>
      <c r="B13" s="306"/>
      <c r="C13" s="306"/>
      <c r="D13" s="106">
        <f>$D$11*0.1</f>
        <v>0</v>
      </c>
      <c r="E13" s="4" t="s">
        <v>14</v>
      </c>
      <c r="F13" s="4" t="s">
        <v>30</v>
      </c>
    </row>
    <row r="14" spans="1:10" ht="12.75" customHeight="1" x14ac:dyDescent="0.25">
      <c r="A14" s="2"/>
      <c r="B14" s="12"/>
      <c r="C14" s="12"/>
      <c r="D14" s="12"/>
    </row>
    <row r="15" spans="1:10" ht="12.75" customHeight="1" x14ac:dyDescent="0.3">
      <c r="A15" s="306" t="s">
        <v>218</v>
      </c>
      <c r="B15" s="306"/>
      <c r="C15" s="306"/>
      <c r="D15" s="106" t="e">
        <f>J52</f>
        <v>#DIV/0!</v>
      </c>
      <c r="E15" s="4" t="s">
        <v>14</v>
      </c>
      <c r="F15" s="253" t="e">
        <f>(D15/D11)*100</f>
        <v>#DIV/0!</v>
      </c>
      <c r="G15" s="4" t="s">
        <v>27</v>
      </c>
    </row>
    <row r="16" spans="1:10" ht="12.75" customHeight="1" x14ac:dyDescent="0.25">
      <c r="A16" s="5"/>
      <c r="B16" s="5"/>
      <c r="C16" s="5"/>
      <c r="D16" s="39"/>
      <c r="E16" s="4"/>
      <c r="F16" s="4"/>
      <c r="G16" s="4"/>
    </row>
    <row r="17" spans="1:11" ht="12.75" customHeight="1" x14ac:dyDescent="0.25">
      <c r="A17" s="2"/>
      <c r="B17" s="12"/>
      <c r="C17" s="12"/>
      <c r="D17" s="12"/>
    </row>
    <row r="18" spans="1:11" x14ac:dyDescent="0.25">
      <c r="A18" s="11" t="s">
        <v>16</v>
      </c>
      <c r="B18" s="12"/>
      <c r="C18" s="12"/>
      <c r="D18" s="12"/>
    </row>
    <row r="19" spans="1:11" x14ac:dyDescent="0.25">
      <c r="A19" s="2"/>
      <c r="B19" s="12"/>
      <c r="C19" s="12"/>
      <c r="D19" s="12"/>
      <c r="G19" s="4"/>
      <c r="H19" s="4"/>
      <c r="I19" s="13"/>
    </row>
    <row r="20" spans="1:11" ht="12.75" customHeight="1" x14ac:dyDescent="0.25">
      <c r="A20" s="221" t="s">
        <v>32</v>
      </c>
      <c r="B20" s="222"/>
      <c r="C20" s="222"/>
      <c r="D20" s="222"/>
      <c r="E20" s="222"/>
      <c r="F20" s="337" t="s">
        <v>25</v>
      </c>
      <c r="G20" s="333"/>
      <c r="H20" s="224" t="s">
        <v>20</v>
      </c>
      <c r="I20" s="224" t="s">
        <v>19</v>
      </c>
      <c r="J20" s="225" t="s">
        <v>33</v>
      </c>
    </row>
    <row r="21" spans="1:11" ht="12.75" customHeight="1" x14ac:dyDescent="0.25">
      <c r="A21" s="226"/>
      <c r="B21" s="212"/>
      <c r="C21" s="212"/>
      <c r="D21" s="212"/>
      <c r="E21" s="216"/>
      <c r="F21" s="228" t="s">
        <v>17</v>
      </c>
      <c r="G21" s="227" t="s">
        <v>26</v>
      </c>
      <c r="H21" s="227" t="s">
        <v>26</v>
      </c>
      <c r="I21" s="227" t="s">
        <v>18</v>
      </c>
      <c r="J21" s="228" t="s">
        <v>71</v>
      </c>
    </row>
    <row r="22" spans="1:11" ht="34.5" customHeight="1" x14ac:dyDescent="0.25">
      <c r="A22" s="327" t="s">
        <v>21</v>
      </c>
      <c r="B22" s="328"/>
      <c r="C22" s="328"/>
      <c r="D22" s="328"/>
      <c r="E22" s="329"/>
      <c r="F22" s="177">
        <v>0</v>
      </c>
      <c r="G22" s="243" t="e">
        <f>F22/$B$9</f>
        <v>#DIV/0!</v>
      </c>
      <c r="H22" s="243">
        <v>0.1</v>
      </c>
      <c r="I22" s="243" t="e">
        <f>G22/H22</f>
        <v>#DIV/0!</v>
      </c>
      <c r="J22" s="107" t="e">
        <f>$D$13*I22</f>
        <v>#DIV/0!</v>
      </c>
    </row>
    <row r="23" spans="1:11" ht="12.75" customHeight="1" x14ac:dyDescent="0.25">
      <c r="A23" s="2"/>
      <c r="G23" s="25"/>
      <c r="I23" s="26"/>
      <c r="J23" s="27"/>
      <c r="K23" s="15"/>
    </row>
    <row r="24" spans="1:11" ht="12.75" customHeight="1" x14ac:dyDescent="0.25">
      <c r="A24" s="2"/>
      <c r="B24" s="14"/>
      <c r="C24" s="14"/>
      <c r="D24" s="14"/>
      <c r="E24" s="14"/>
      <c r="F24" s="14"/>
      <c r="G24" s="25"/>
      <c r="H24" s="26"/>
      <c r="I24" s="26"/>
      <c r="J24" s="27"/>
    </row>
    <row r="25" spans="1:11" ht="12.75" customHeight="1" x14ac:dyDescent="0.25">
      <c r="A25" s="221" t="s">
        <v>34</v>
      </c>
      <c r="B25" s="222"/>
      <c r="C25" s="222"/>
      <c r="D25" s="222"/>
      <c r="E25" s="223"/>
      <c r="F25" s="332" t="s">
        <v>25</v>
      </c>
      <c r="G25" s="333"/>
      <c r="H25" s="224" t="s">
        <v>20</v>
      </c>
      <c r="I25" s="224" t="s">
        <v>19</v>
      </c>
      <c r="J25" s="225" t="s">
        <v>33</v>
      </c>
    </row>
    <row r="26" spans="1:11" x14ac:dyDescent="0.25">
      <c r="A26" s="226"/>
      <c r="B26" s="212"/>
      <c r="C26" s="212"/>
      <c r="D26" s="212"/>
      <c r="E26" s="216"/>
      <c r="F26" s="227" t="s">
        <v>17</v>
      </c>
      <c r="G26" s="227" t="s">
        <v>26</v>
      </c>
      <c r="H26" s="227" t="s">
        <v>26</v>
      </c>
      <c r="I26" s="227" t="s">
        <v>18</v>
      </c>
      <c r="J26" s="228" t="s">
        <v>71</v>
      </c>
    </row>
    <row r="27" spans="1:11" ht="15" customHeight="1" x14ac:dyDescent="0.25">
      <c r="A27" s="334" t="s">
        <v>22</v>
      </c>
      <c r="B27" s="335"/>
      <c r="C27" s="335"/>
      <c r="D27" s="335"/>
      <c r="E27" s="336"/>
      <c r="F27" s="217">
        <v>0</v>
      </c>
      <c r="G27" s="214" t="e">
        <f>F27/$B$9</f>
        <v>#DIV/0!</v>
      </c>
      <c r="H27" s="214">
        <v>0.12</v>
      </c>
      <c r="I27" s="218" t="e">
        <f>G27/H27</f>
        <v>#DIV/0!</v>
      </c>
      <c r="J27" s="219" t="e">
        <f>$D$13*I27</f>
        <v>#DIV/0!</v>
      </c>
    </row>
    <row r="28" spans="1:11" ht="15" customHeight="1" x14ac:dyDescent="0.25">
      <c r="A28" s="229" t="s">
        <v>36</v>
      </c>
      <c r="B28" s="220">
        <f>F27</f>
        <v>0</v>
      </c>
      <c r="C28" s="212" t="s">
        <v>28</v>
      </c>
      <c r="D28" s="230">
        <f>B28*6</f>
        <v>0</v>
      </c>
      <c r="E28" s="231" t="s">
        <v>38</v>
      </c>
      <c r="F28" s="232"/>
      <c r="G28" s="232"/>
      <c r="H28" s="232"/>
      <c r="I28" s="232"/>
      <c r="J28" s="233"/>
    </row>
    <row r="29" spans="1:11" ht="15" customHeight="1" x14ac:dyDescent="0.25">
      <c r="A29" s="226"/>
      <c r="B29" s="234"/>
      <c r="C29" s="235" t="s">
        <v>29</v>
      </c>
      <c r="D29" s="236">
        <f>ROUNDUP(D28,0)</f>
        <v>0</v>
      </c>
      <c r="E29" s="231" t="s">
        <v>24</v>
      </c>
      <c r="F29" s="232"/>
      <c r="G29" s="232"/>
      <c r="H29" s="232"/>
      <c r="I29" s="232"/>
      <c r="J29" s="233"/>
    </row>
    <row r="30" spans="1:11" ht="15" customHeight="1" x14ac:dyDescent="0.25">
      <c r="A30" s="226"/>
      <c r="B30" s="234"/>
      <c r="C30" s="235" t="s">
        <v>37</v>
      </c>
      <c r="D30" s="237"/>
      <c r="E30" s="231" t="s">
        <v>38</v>
      </c>
      <c r="F30" s="232"/>
      <c r="G30" s="232"/>
      <c r="H30" s="232"/>
      <c r="I30" s="232"/>
      <c r="J30" s="233"/>
    </row>
    <row r="31" spans="1:11" x14ac:dyDescent="0.25">
      <c r="A31" s="238"/>
      <c r="B31" s="239"/>
      <c r="C31" s="240"/>
      <c r="D31" s="249"/>
      <c r="E31" s="241"/>
      <c r="F31" s="182"/>
      <c r="G31" s="182"/>
      <c r="H31" s="182"/>
      <c r="I31" s="182"/>
      <c r="J31" s="233"/>
    </row>
    <row r="32" spans="1:11" ht="15" customHeight="1" x14ac:dyDescent="0.25">
      <c r="A32" s="321" t="s">
        <v>225</v>
      </c>
      <c r="B32" s="322"/>
      <c r="C32" s="322"/>
      <c r="D32" s="322"/>
      <c r="E32" s="322"/>
      <c r="F32" s="322"/>
      <c r="G32" s="322"/>
      <c r="H32" s="322"/>
      <c r="I32" s="323"/>
      <c r="J32" s="242"/>
    </row>
    <row r="33" spans="1:10" x14ac:dyDescent="0.25">
      <c r="A33" s="2"/>
      <c r="B33" s="19"/>
      <c r="C33" s="21"/>
      <c r="D33" s="32"/>
      <c r="E33" s="4"/>
      <c r="F33" s="23"/>
      <c r="G33" s="23"/>
      <c r="H33" s="23"/>
      <c r="I33" s="23"/>
    </row>
    <row r="34" spans="1:10" x14ac:dyDescent="0.25">
      <c r="A34" s="36"/>
      <c r="B34" s="34"/>
      <c r="C34" s="35"/>
      <c r="D34" s="22"/>
      <c r="E34" s="10"/>
      <c r="F34" s="37"/>
      <c r="G34" s="37"/>
      <c r="H34" s="37"/>
      <c r="I34" s="37"/>
      <c r="J34" s="38"/>
    </row>
    <row r="35" spans="1:10" x14ac:dyDescent="0.25">
      <c r="A35" s="226" t="s">
        <v>35</v>
      </c>
      <c r="B35" s="212"/>
      <c r="C35" s="212"/>
      <c r="D35" s="212"/>
      <c r="E35" s="216"/>
      <c r="F35" s="330" t="s">
        <v>25</v>
      </c>
      <c r="G35" s="331"/>
      <c r="H35" s="244" t="s">
        <v>20</v>
      </c>
      <c r="I35" s="244" t="s">
        <v>19</v>
      </c>
      <c r="J35" s="245" t="s">
        <v>33</v>
      </c>
    </row>
    <row r="36" spans="1:10" x14ac:dyDescent="0.25">
      <c r="A36" s="226"/>
      <c r="B36" s="212"/>
      <c r="C36" s="212"/>
      <c r="D36" s="212"/>
      <c r="E36" s="216"/>
      <c r="F36" s="227" t="s">
        <v>17</v>
      </c>
      <c r="G36" s="227" t="s">
        <v>26</v>
      </c>
      <c r="H36" s="227" t="s">
        <v>26</v>
      </c>
      <c r="I36" s="227" t="s">
        <v>18</v>
      </c>
      <c r="J36" s="228" t="s">
        <v>71</v>
      </c>
    </row>
    <row r="37" spans="1:10" ht="15" customHeight="1" x14ac:dyDescent="0.25">
      <c r="A37" s="327" t="s">
        <v>23</v>
      </c>
      <c r="B37" s="328"/>
      <c r="C37" s="328"/>
      <c r="D37" s="328"/>
      <c r="E37" s="329"/>
      <c r="F37" s="78">
        <v>0</v>
      </c>
      <c r="G37" s="57" t="e">
        <f>F37/$B$9</f>
        <v>#DIV/0!</v>
      </c>
      <c r="H37" s="57">
        <v>0.12</v>
      </c>
      <c r="I37" s="58" t="e">
        <f>G37/H37</f>
        <v>#DIV/0!</v>
      </c>
      <c r="J37" s="219" t="e">
        <f>$D$11*G37</f>
        <v>#DIV/0!</v>
      </c>
    </row>
    <row r="38" spans="1:10" ht="15" customHeight="1" x14ac:dyDescent="0.25">
      <c r="A38" s="324" t="s">
        <v>216</v>
      </c>
      <c r="B38" s="325"/>
      <c r="C38" s="325"/>
      <c r="D38" s="325"/>
      <c r="E38" s="325"/>
      <c r="F38" s="325"/>
      <c r="G38" s="325"/>
      <c r="H38" s="325"/>
      <c r="I38" s="326"/>
      <c r="J38" s="213"/>
    </row>
    <row r="39" spans="1:10" x14ac:dyDescent="0.25">
      <c r="A39" s="2"/>
      <c r="F39" s="4"/>
      <c r="G39" s="23"/>
      <c r="H39" s="23"/>
      <c r="I39" s="23"/>
      <c r="J39" s="24"/>
    </row>
    <row r="40" spans="1:10" x14ac:dyDescent="0.25">
      <c r="A40" s="36"/>
      <c r="B40" s="34"/>
      <c r="C40" s="35"/>
      <c r="D40" s="22"/>
      <c r="E40" s="10"/>
      <c r="F40" s="37"/>
      <c r="G40" s="37"/>
      <c r="H40" s="37"/>
      <c r="I40" s="37"/>
      <c r="J40" s="38"/>
    </row>
    <row r="41" spans="1:10" x14ac:dyDescent="0.25">
      <c r="A41" s="221" t="s">
        <v>39</v>
      </c>
      <c r="B41" s="222"/>
      <c r="C41" s="222"/>
      <c r="D41" s="222"/>
      <c r="E41" s="222"/>
      <c r="F41" s="246"/>
      <c r="G41" s="246"/>
      <c r="H41" s="247"/>
      <c r="I41" s="244"/>
      <c r="J41" s="245" t="s">
        <v>33</v>
      </c>
    </row>
    <row r="42" spans="1:10" x14ac:dyDescent="0.25">
      <c r="A42" s="226"/>
      <c r="B42" s="212"/>
      <c r="C42" s="212"/>
      <c r="D42" s="212"/>
      <c r="E42" s="212"/>
      <c r="F42" s="248"/>
      <c r="G42" s="248"/>
      <c r="H42" s="248"/>
      <c r="I42" s="244"/>
      <c r="J42" s="228" t="s">
        <v>71</v>
      </c>
    </row>
    <row r="43" spans="1:10" ht="15" customHeight="1" x14ac:dyDescent="0.25">
      <c r="A43" s="327" t="s">
        <v>40</v>
      </c>
      <c r="B43" s="328"/>
      <c r="C43" s="328"/>
      <c r="D43" s="328"/>
      <c r="E43" s="328"/>
      <c r="F43" s="59"/>
      <c r="G43" s="60"/>
      <c r="H43" s="60"/>
      <c r="I43" s="57"/>
      <c r="J43" s="215">
        <v>0</v>
      </c>
    </row>
    <row r="44" spans="1:10" ht="15" customHeight="1" x14ac:dyDescent="0.25">
      <c r="A44" s="324" t="s">
        <v>216</v>
      </c>
      <c r="B44" s="325"/>
      <c r="C44" s="325"/>
      <c r="D44" s="325"/>
      <c r="E44" s="325"/>
      <c r="F44" s="325"/>
      <c r="G44" s="325"/>
      <c r="H44" s="325"/>
      <c r="I44" s="326"/>
      <c r="J44" s="213"/>
    </row>
    <row r="45" spans="1:10" x14ac:dyDescent="0.25">
      <c r="A45" s="2"/>
      <c r="F45" s="4"/>
      <c r="G45" s="23"/>
      <c r="H45" s="23"/>
      <c r="I45" s="23"/>
      <c r="J45" s="24"/>
    </row>
    <row r="46" spans="1:10" x14ac:dyDescent="0.25">
      <c r="A46" s="36"/>
      <c r="B46" s="34"/>
      <c r="C46" s="35"/>
      <c r="D46" s="22"/>
      <c r="E46" s="10"/>
      <c r="F46" s="37"/>
      <c r="G46" s="37"/>
      <c r="H46" s="37"/>
      <c r="I46" s="37"/>
      <c r="J46" s="38"/>
    </row>
    <row r="47" spans="1:10" x14ac:dyDescent="0.25">
      <c r="A47" s="221" t="s">
        <v>41</v>
      </c>
      <c r="B47" s="222"/>
      <c r="C47" s="222"/>
      <c r="D47" s="222"/>
      <c r="E47" s="222"/>
      <c r="F47" s="246"/>
      <c r="G47" s="246"/>
      <c r="H47" s="247"/>
      <c r="I47" s="244"/>
      <c r="J47" s="245" t="s">
        <v>33</v>
      </c>
    </row>
    <row r="48" spans="1:10" x14ac:dyDescent="0.25">
      <c r="A48" s="226"/>
      <c r="B48" s="212"/>
      <c r="C48" s="212"/>
      <c r="D48" s="212"/>
      <c r="E48" s="212"/>
      <c r="F48" s="248"/>
      <c r="G48" s="248"/>
      <c r="H48" s="248"/>
      <c r="I48" s="244"/>
      <c r="J48" s="228" t="s">
        <v>71</v>
      </c>
    </row>
    <row r="49" spans="1:10" ht="15" customHeight="1" x14ac:dyDescent="0.25">
      <c r="A49" s="327" t="s">
        <v>42</v>
      </c>
      <c r="B49" s="328"/>
      <c r="C49" s="328"/>
      <c r="D49" s="328"/>
      <c r="E49" s="328"/>
      <c r="F49" s="59"/>
      <c r="G49" s="60"/>
      <c r="H49" s="60"/>
      <c r="I49" s="57"/>
      <c r="J49" s="215">
        <v>0</v>
      </c>
    </row>
    <row r="50" spans="1:10" ht="15" customHeight="1" x14ac:dyDescent="0.25">
      <c r="A50" s="324" t="s">
        <v>216</v>
      </c>
      <c r="B50" s="325"/>
      <c r="C50" s="325"/>
      <c r="D50" s="325"/>
      <c r="E50" s="325"/>
      <c r="F50" s="325"/>
      <c r="G50" s="325"/>
      <c r="H50" s="325"/>
      <c r="I50" s="326"/>
      <c r="J50" s="213"/>
    </row>
    <row r="51" spans="1:10" x14ac:dyDescent="0.25">
      <c r="A51" s="2"/>
      <c r="B51" s="14"/>
      <c r="C51" s="14"/>
      <c r="D51" s="14"/>
      <c r="E51" s="4"/>
      <c r="F51" s="4"/>
      <c r="G51" s="23"/>
      <c r="H51" s="23"/>
      <c r="I51" s="23"/>
      <c r="J51" s="24"/>
    </row>
    <row r="52" spans="1:10" x14ac:dyDescent="0.25">
      <c r="A52" s="2"/>
      <c r="B52" s="14"/>
      <c r="C52" s="14"/>
      <c r="D52" s="14"/>
      <c r="E52" s="4"/>
      <c r="F52" s="4"/>
      <c r="G52" s="23"/>
      <c r="H52" s="23"/>
      <c r="I52" s="40" t="s">
        <v>43</v>
      </c>
      <c r="J52" s="108" t="e">
        <f>SUM(J20:J51)</f>
        <v>#DIV/0!</v>
      </c>
    </row>
    <row r="53" spans="1:10" x14ac:dyDescent="0.25">
      <c r="A53" s="2"/>
      <c r="B53" s="12"/>
      <c r="C53" s="12"/>
      <c r="D53" s="12"/>
    </row>
    <row r="54" spans="1:10" x14ac:dyDescent="0.25">
      <c r="A54" s="2"/>
      <c r="B54" s="12"/>
      <c r="C54" s="12"/>
      <c r="D54" s="12"/>
    </row>
    <row r="55" spans="1:10" ht="12.75" customHeight="1" x14ac:dyDescent="0.25"/>
    <row r="57" spans="1:10" ht="12.75" customHeight="1" x14ac:dyDescent="0.25"/>
    <row r="58" spans="1:10" x14ac:dyDescent="0.25">
      <c r="A58" s="2"/>
      <c r="B58" s="12"/>
      <c r="C58" s="12"/>
      <c r="D58" s="12"/>
    </row>
  </sheetData>
  <mergeCells count="17">
    <mergeCell ref="F25:G25"/>
    <mergeCell ref="A27:E27"/>
    <mergeCell ref="B2:J2"/>
    <mergeCell ref="B4:J4"/>
    <mergeCell ref="A11:C11"/>
    <mergeCell ref="A22:E22"/>
    <mergeCell ref="A15:C15"/>
    <mergeCell ref="A13:C13"/>
    <mergeCell ref="F20:G20"/>
    <mergeCell ref="A32:I32"/>
    <mergeCell ref="A38:I38"/>
    <mergeCell ref="A44:I44"/>
    <mergeCell ref="A50:I50"/>
    <mergeCell ref="A37:E37"/>
    <mergeCell ref="F35:G35"/>
    <mergeCell ref="A43:E43"/>
    <mergeCell ref="A49:E49"/>
  </mergeCells>
  <phoneticPr fontId="2" type="noConversion"/>
  <printOptions horizontalCentered="1"/>
  <pageMargins left="0.5" right="0.5" top="1.25" bottom="0.5" header="0.5" footer="0.25"/>
  <pageSetup scale="90" orientation="portrait" blackAndWhite="1" r:id="rId1"/>
  <headerFooter alignWithMargins="0">
    <oddHeader>&amp;C&amp;"Arial,Bold"&amp;18FORM 4A
&amp;16RUNOFF REDUCTION WORKSHEET&amp;18
&amp;10(MANDATORY SUBMITTAL ITEM FOR NEW DEVELOPMENT)</oddHeader>
    <oddFooter xml:space="preserve">&amp;L&amp;8&amp;G STORMWATER PROGRAM - TOOLS (11/23/2015)&amp;RREVISED:  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P32"/>
  <sheetViews>
    <sheetView zoomScale="70" zoomScaleNormal="85" workbookViewId="0">
      <selection activeCell="A5" sqref="A5"/>
    </sheetView>
  </sheetViews>
  <sheetFormatPr defaultRowHeight="13.2" x14ac:dyDescent="0.25"/>
  <cols>
    <col min="1" max="1" width="16.6640625" style="31" customWidth="1"/>
    <col min="2" max="4" width="12.6640625" style="31" customWidth="1"/>
    <col min="5" max="5" width="14.5546875" style="31" bestFit="1" customWidth="1"/>
    <col min="6" max="13" width="12.6640625" style="31" customWidth="1"/>
    <col min="14" max="14" width="12.6640625" customWidth="1"/>
    <col min="15" max="15" width="14.6640625" customWidth="1"/>
    <col min="16" max="16" width="12.6640625" customWidth="1"/>
  </cols>
  <sheetData>
    <row r="1" spans="1:16" s="29" customFormat="1" ht="20.100000000000001" customHeight="1" x14ac:dyDescent="0.25">
      <c r="A1" s="127"/>
      <c r="B1" s="338" t="s">
        <v>113</v>
      </c>
      <c r="C1" s="339"/>
      <c r="D1" s="339"/>
      <c r="E1" s="339"/>
      <c r="F1" s="339"/>
      <c r="G1" s="339"/>
      <c r="H1" s="340"/>
      <c r="I1" s="338" t="s">
        <v>114</v>
      </c>
      <c r="J1" s="339"/>
      <c r="K1" s="339"/>
      <c r="L1" s="339"/>
      <c r="M1" s="339"/>
      <c r="N1" s="339"/>
      <c r="O1" s="339"/>
      <c r="P1" s="340"/>
    </row>
    <row r="2" spans="1:16" ht="20.100000000000001" customHeight="1" x14ac:dyDescent="0.35">
      <c r="A2" s="130" t="s">
        <v>115</v>
      </c>
      <c r="B2" s="131" t="s">
        <v>116</v>
      </c>
      <c r="C2" s="131" t="s">
        <v>117</v>
      </c>
      <c r="D2" s="131" t="s">
        <v>117</v>
      </c>
      <c r="E2" s="131" t="s">
        <v>163</v>
      </c>
      <c r="F2" s="131" t="s">
        <v>118</v>
      </c>
      <c r="G2" s="131" t="s">
        <v>164</v>
      </c>
      <c r="H2" s="131" t="s">
        <v>165</v>
      </c>
      <c r="I2" s="131" t="s">
        <v>166</v>
      </c>
      <c r="J2" s="131" t="s">
        <v>119</v>
      </c>
      <c r="K2" s="131" t="s">
        <v>120</v>
      </c>
      <c r="L2" s="131" t="s">
        <v>167</v>
      </c>
      <c r="M2" s="131" t="s">
        <v>168</v>
      </c>
      <c r="N2" s="132" t="s">
        <v>169</v>
      </c>
      <c r="O2" s="131" t="s">
        <v>170</v>
      </c>
      <c r="P2" s="131" t="s">
        <v>171</v>
      </c>
    </row>
    <row r="3" spans="1:16" x14ac:dyDescent="0.25">
      <c r="A3" s="133" t="s">
        <v>121</v>
      </c>
      <c r="B3" s="134" t="s">
        <v>122</v>
      </c>
      <c r="C3" s="134" t="s">
        <v>122</v>
      </c>
      <c r="D3" s="134" t="s">
        <v>122</v>
      </c>
      <c r="E3" s="134" t="s">
        <v>123</v>
      </c>
      <c r="F3" s="134" t="s">
        <v>124</v>
      </c>
      <c r="G3" s="134" t="s">
        <v>125</v>
      </c>
      <c r="H3" s="134" t="s">
        <v>125</v>
      </c>
      <c r="I3" s="134" t="s">
        <v>126</v>
      </c>
      <c r="J3" s="134" t="s">
        <v>127</v>
      </c>
      <c r="K3" s="134" t="s">
        <v>128</v>
      </c>
      <c r="L3" s="134" t="s">
        <v>129</v>
      </c>
      <c r="M3" s="134" t="s">
        <v>130</v>
      </c>
      <c r="N3" s="135"/>
      <c r="O3" s="134" t="s">
        <v>31</v>
      </c>
      <c r="P3" s="134" t="s">
        <v>31</v>
      </c>
    </row>
    <row r="4" spans="1:16" ht="16.8" x14ac:dyDescent="0.35">
      <c r="A4" s="136"/>
      <c r="B4" s="137" t="s">
        <v>131</v>
      </c>
      <c r="C4" s="137" t="s">
        <v>132</v>
      </c>
      <c r="D4" s="138" t="s">
        <v>172</v>
      </c>
      <c r="E4" s="139" t="s">
        <v>173</v>
      </c>
      <c r="F4" s="139" t="s">
        <v>133</v>
      </c>
      <c r="G4" s="137" t="s">
        <v>174</v>
      </c>
      <c r="H4" s="137" t="s">
        <v>175</v>
      </c>
      <c r="I4" s="137" t="s">
        <v>176</v>
      </c>
      <c r="J4" s="137" t="s">
        <v>134</v>
      </c>
      <c r="K4" s="137" t="s">
        <v>135</v>
      </c>
      <c r="L4" s="137" t="s">
        <v>177</v>
      </c>
      <c r="M4" s="138" t="s">
        <v>178</v>
      </c>
      <c r="N4" s="140"/>
      <c r="O4" s="137" t="s">
        <v>179</v>
      </c>
      <c r="P4" s="137" t="s">
        <v>180</v>
      </c>
    </row>
    <row r="5" spans="1:16" s="29" customFormat="1" ht="20.100000000000001" customHeight="1" x14ac:dyDescent="0.25">
      <c r="A5" s="141"/>
      <c r="B5" s="142"/>
      <c r="C5" s="142"/>
      <c r="D5" s="92" t="e">
        <f>(C5/B5)*100</f>
        <v>#DIV/0!</v>
      </c>
      <c r="E5" s="143" t="e">
        <f>ROUND((0.05+(0.009*D5)),4)</f>
        <v>#DIV/0!</v>
      </c>
      <c r="F5" s="144">
        <v>1.3</v>
      </c>
      <c r="G5" s="143" t="e">
        <f>ROUND((F5*E5),4)</f>
        <v>#DIV/0!</v>
      </c>
      <c r="H5" s="104" t="e">
        <f>ROUND(((G5/12)*B5*43560),0)</f>
        <v>#DIV/0!</v>
      </c>
      <c r="I5" s="145" t="e">
        <f>ROUND(((1000/(10+(5*F5)+(10*G5)-(10*(((G5^2)+(1.25*G5*F5))^0.5))))),0)</f>
        <v>#DIV/0!</v>
      </c>
      <c r="J5" s="101"/>
      <c r="K5" s="142"/>
      <c r="L5" s="143" t="str">
        <f>IF((J5=0),("N/A"),(IF(((ROUND((((J5^0.8)*((1000/I5)-9)^0.7)/(1140*(K5^0.5))),3))&gt;0.1),(ROUND((((J5^0.8)*((1000/I5)-9)^0.7)/(1140*(K5^0.5))),3)),0.1)))</f>
        <v>N/A</v>
      </c>
      <c r="M5" s="146" t="e">
        <f>0.2*((1000/I5)-10)</f>
        <v>#DIV/0!</v>
      </c>
      <c r="N5" s="146" t="e">
        <f>ROUND((M5/F5),3)</f>
        <v>#DIV/0!</v>
      </c>
      <c r="O5" s="147"/>
      <c r="P5" s="92" t="str">
        <f>IF((O5=0),("N/A"),(ROUND(((O5/640)*B5*G5),2)))</f>
        <v>N/A</v>
      </c>
    </row>
    <row r="6" spans="1:16" s="29" customFormat="1" ht="20.100000000000001" customHeight="1" x14ac:dyDescent="0.25">
      <c r="A6" s="141"/>
      <c r="B6" s="142"/>
      <c r="C6" s="142"/>
      <c r="D6" s="92" t="e">
        <f>(C6/B6)*100</f>
        <v>#DIV/0!</v>
      </c>
      <c r="E6" s="143" t="e">
        <f>ROUND((0.05+(0.009*D6)),4)</f>
        <v>#DIV/0!</v>
      </c>
      <c r="F6" s="144">
        <v>1.3</v>
      </c>
      <c r="G6" s="143" t="e">
        <f>ROUND((F6*E6),4)</f>
        <v>#DIV/0!</v>
      </c>
      <c r="H6" s="104" t="e">
        <f>ROUND(((G6/12)*B6*43560),0)</f>
        <v>#DIV/0!</v>
      </c>
      <c r="I6" s="145" t="e">
        <f>ROUND(((1000/(10+(5*F6)+(10*G6)-(10*(((G6^2)+(1.25*G6*F6))^0.5))))),0)</f>
        <v>#DIV/0!</v>
      </c>
      <c r="J6" s="101"/>
      <c r="K6" s="142"/>
      <c r="L6" s="143" t="str">
        <f>IF((J6=0),("N/A"),(IF(((ROUND((((J6^0.8)*((1000/I6)-9)^0.7)/(1140*(K6^0.5))),3))&gt;0.1),(ROUND((((J6^0.8)*((1000/I6)-9)^0.7)/(1140*(K6^0.5))),3)),0.1)))</f>
        <v>N/A</v>
      </c>
      <c r="M6" s="146" t="e">
        <f>0.2*((1000/I6)-10)</f>
        <v>#DIV/0!</v>
      </c>
      <c r="N6" s="146" t="e">
        <f>ROUND((M6/F6),3)</f>
        <v>#DIV/0!</v>
      </c>
      <c r="O6" s="147"/>
      <c r="P6" s="92" t="str">
        <f>IF((O6=0),("N/A"),(ROUND(((O6/640)*B6*G6),2)))</f>
        <v>N/A</v>
      </c>
    </row>
    <row r="7" spans="1:16" s="29" customFormat="1" ht="20.100000000000001" customHeight="1" x14ac:dyDescent="0.25">
      <c r="A7" s="141"/>
      <c r="B7" s="142"/>
      <c r="C7" s="142"/>
      <c r="D7" s="92"/>
      <c r="E7" s="143"/>
      <c r="F7" s="144"/>
      <c r="G7" s="143"/>
      <c r="H7" s="104"/>
      <c r="I7" s="145"/>
      <c r="J7" s="101"/>
      <c r="K7" s="142"/>
      <c r="L7" s="143"/>
      <c r="M7" s="146"/>
      <c r="N7" s="146"/>
      <c r="O7" s="147"/>
      <c r="P7" s="92"/>
    </row>
    <row r="8" spans="1:16" s="29" customFormat="1" ht="20.100000000000001" customHeight="1" x14ac:dyDescent="0.25">
      <c r="A8" s="141"/>
      <c r="B8" s="142"/>
      <c r="C8" s="142"/>
      <c r="D8" s="92"/>
      <c r="E8" s="143"/>
      <c r="F8" s="144"/>
      <c r="G8" s="143"/>
      <c r="H8" s="104"/>
      <c r="I8" s="145"/>
      <c r="J8" s="101"/>
      <c r="K8" s="142"/>
      <c r="L8" s="143"/>
      <c r="M8" s="146"/>
      <c r="N8" s="146"/>
      <c r="O8" s="147"/>
      <c r="P8" s="92"/>
    </row>
    <row r="9" spans="1:16" s="29" customFormat="1" ht="20.100000000000001" customHeight="1" x14ac:dyDescent="0.25">
      <c r="A9" s="141"/>
      <c r="B9" s="142"/>
      <c r="C9" s="142"/>
      <c r="D9" s="92"/>
      <c r="E9" s="143"/>
      <c r="F9" s="144"/>
      <c r="G9" s="143"/>
      <c r="H9" s="104"/>
      <c r="I9" s="145"/>
      <c r="J9" s="101"/>
      <c r="K9" s="142"/>
      <c r="L9" s="143"/>
      <c r="M9" s="146"/>
      <c r="N9" s="146"/>
      <c r="O9" s="147"/>
      <c r="P9" s="92"/>
    </row>
    <row r="10" spans="1:16" s="29" customFormat="1" ht="20.100000000000001" customHeight="1" x14ac:dyDescent="0.25">
      <c r="A10" s="141"/>
      <c r="B10" s="142"/>
      <c r="C10" s="142"/>
      <c r="D10" s="92"/>
      <c r="E10" s="143"/>
      <c r="F10" s="144"/>
      <c r="G10" s="143"/>
      <c r="H10" s="104"/>
      <c r="I10" s="145"/>
      <c r="J10" s="101"/>
      <c r="K10" s="142"/>
      <c r="L10" s="143"/>
      <c r="M10" s="146"/>
      <c r="N10" s="146"/>
      <c r="O10" s="147"/>
      <c r="P10" s="92"/>
    </row>
    <row r="11" spans="1:16" s="29" customFormat="1" ht="20.100000000000001" customHeight="1" x14ac:dyDescent="0.25">
      <c r="A11" s="141"/>
      <c r="B11" s="142"/>
      <c r="C11" s="142"/>
      <c r="D11" s="92"/>
      <c r="E11" s="143"/>
      <c r="F11" s="144"/>
      <c r="G11" s="143"/>
      <c r="H11" s="104"/>
      <c r="I11" s="145"/>
      <c r="J11" s="101"/>
      <c r="K11" s="142"/>
      <c r="L11" s="143"/>
      <c r="M11" s="146"/>
      <c r="N11" s="146"/>
      <c r="O11" s="147"/>
      <c r="P11" s="92"/>
    </row>
    <row r="12" spans="1:16" s="29" customFormat="1" ht="20.100000000000001" customHeight="1" x14ac:dyDescent="0.25">
      <c r="A12" s="141"/>
      <c r="B12" s="142"/>
      <c r="C12" s="142"/>
      <c r="D12" s="92"/>
      <c r="E12" s="143"/>
      <c r="F12" s="144"/>
      <c r="G12" s="143"/>
      <c r="H12" s="104"/>
      <c r="I12" s="145"/>
      <c r="J12" s="101"/>
      <c r="K12" s="142"/>
      <c r="L12" s="143"/>
      <c r="M12" s="146"/>
      <c r="N12" s="146"/>
      <c r="O12" s="147"/>
      <c r="P12" s="92"/>
    </row>
    <row r="13" spans="1:16" s="29" customFormat="1" ht="20.100000000000001" customHeight="1" x14ac:dyDescent="0.25">
      <c r="A13" s="141"/>
      <c r="B13" s="142"/>
      <c r="C13" s="142"/>
      <c r="D13" s="92"/>
      <c r="E13" s="143"/>
      <c r="F13" s="144"/>
      <c r="G13" s="143"/>
      <c r="H13" s="104"/>
      <c r="I13" s="145"/>
      <c r="J13" s="101"/>
      <c r="K13" s="142"/>
      <c r="L13" s="143"/>
      <c r="M13" s="146"/>
      <c r="N13" s="146"/>
      <c r="O13" s="147"/>
      <c r="P13" s="92"/>
    </row>
    <row r="14" spans="1:16" s="29" customFormat="1" ht="20.100000000000001" customHeight="1" x14ac:dyDescent="0.25">
      <c r="A14" s="141"/>
      <c r="B14" s="142"/>
      <c r="C14" s="142"/>
      <c r="D14" s="92"/>
      <c r="E14" s="143"/>
      <c r="F14" s="144"/>
      <c r="G14" s="143"/>
      <c r="H14" s="104"/>
      <c r="I14" s="145"/>
      <c r="J14" s="101"/>
      <c r="K14" s="142"/>
      <c r="L14" s="143"/>
      <c r="M14" s="146"/>
      <c r="N14" s="146"/>
      <c r="O14" s="147"/>
      <c r="P14" s="92"/>
    </row>
    <row r="15" spans="1:16" s="29" customFormat="1" ht="20.100000000000001" customHeight="1" x14ac:dyDescent="0.25">
      <c r="A15" s="141"/>
      <c r="B15" s="142"/>
      <c r="C15" s="142"/>
      <c r="D15" s="92"/>
      <c r="E15" s="143"/>
      <c r="F15" s="144"/>
      <c r="G15" s="143"/>
      <c r="H15" s="104"/>
      <c r="I15" s="145"/>
      <c r="J15" s="101"/>
      <c r="K15" s="142"/>
      <c r="L15" s="143"/>
      <c r="M15" s="146"/>
      <c r="N15" s="146"/>
      <c r="O15" s="147"/>
      <c r="P15" s="92"/>
    </row>
    <row r="16" spans="1:16" s="29" customFormat="1" ht="20.100000000000001" customHeight="1" x14ac:dyDescent="0.25">
      <c r="A16" s="141"/>
      <c r="B16" s="142"/>
      <c r="C16" s="142"/>
      <c r="D16" s="92"/>
      <c r="E16" s="143"/>
      <c r="F16" s="144"/>
      <c r="G16" s="143"/>
      <c r="H16" s="104"/>
      <c r="I16" s="145"/>
      <c r="J16" s="101"/>
      <c r="K16" s="142"/>
      <c r="L16" s="143"/>
      <c r="M16" s="146"/>
      <c r="N16" s="146"/>
      <c r="O16" s="147"/>
      <c r="P16" s="92"/>
    </row>
    <row r="17" spans="1:16" s="29" customFormat="1" ht="20.100000000000001" customHeight="1" x14ac:dyDescent="0.25">
      <c r="A17" s="141"/>
      <c r="B17" s="142"/>
      <c r="C17" s="142"/>
      <c r="D17" s="92"/>
      <c r="E17" s="143"/>
      <c r="F17" s="144"/>
      <c r="G17" s="143"/>
      <c r="H17" s="104"/>
      <c r="I17" s="145"/>
      <c r="J17" s="101"/>
      <c r="K17" s="142"/>
      <c r="L17" s="143"/>
      <c r="M17" s="146"/>
      <c r="N17" s="146"/>
      <c r="O17" s="147"/>
      <c r="P17" s="92"/>
    </row>
    <row r="18" spans="1:16" s="29" customFormat="1" ht="20.100000000000001" customHeight="1" x14ac:dyDescent="0.25">
      <c r="A18" s="141"/>
      <c r="B18" s="142"/>
      <c r="C18" s="142"/>
      <c r="D18" s="92"/>
      <c r="E18" s="143"/>
      <c r="F18" s="144"/>
      <c r="G18" s="143"/>
      <c r="H18" s="104"/>
      <c r="I18" s="145"/>
      <c r="J18" s="101"/>
      <c r="K18" s="142"/>
      <c r="L18" s="143"/>
      <c r="M18" s="146"/>
      <c r="N18" s="146"/>
      <c r="O18" s="147"/>
      <c r="P18" s="92"/>
    </row>
    <row r="19" spans="1:16" s="29" customFormat="1" ht="20.100000000000001" customHeight="1" x14ac:dyDescent="0.25">
      <c r="A19" s="141"/>
      <c r="B19" s="142"/>
      <c r="C19" s="142"/>
      <c r="D19" s="92"/>
      <c r="E19" s="143"/>
      <c r="F19" s="144"/>
      <c r="G19" s="143"/>
      <c r="H19" s="104"/>
      <c r="I19" s="145"/>
      <c r="J19" s="101"/>
      <c r="K19" s="142"/>
      <c r="L19" s="143"/>
      <c r="M19" s="146"/>
      <c r="N19" s="146"/>
      <c r="O19" s="147"/>
      <c r="P19" s="92"/>
    </row>
    <row r="20" spans="1:16" s="29" customFormat="1" ht="20.100000000000001" customHeight="1" x14ac:dyDescent="0.25">
      <c r="A20" s="148" t="s">
        <v>54</v>
      </c>
      <c r="B20" s="30">
        <f>SUM(B5:B19)</f>
        <v>0</v>
      </c>
      <c r="C20" s="30">
        <f>SUM(C5:C19)</f>
        <v>0</v>
      </c>
      <c r="D20" s="30" t="e">
        <f>(C20/B20)*100</f>
        <v>#DIV/0!</v>
      </c>
      <c r="E20" s="143" t="e">
        <f>ROUND((0.05+(0.009*D20)),4)</f>
        <v>#DIV/0!</v>
      </c>
      <c r="F20" s="144">
        <v>1.3</v>
      </c>
      <c r="G20" s="143" t="e">
        <f>ROUND((F20*E20),4)</f>
        <v>#DIV/0!</v>
      </c>
      <c r="H20" s="149" t="e">
        <f>SUM(H5:H19)</f>
        <v>#DIV/0!</v>
      </c>
      <c r="I20" s="150"/>
      <c r="J20" s="127"/>
      <c r="K20" s="127"/>
      <c r="L20" s="127"/>
      <c r="M20" s="127"/>
    </row>
    <row r="21" spans="1:16" s="29" customFormat="1" ht="20.100000000000001" customHeight="1" x14ac:dyDescent="0.25">
      <c r="A21" s="127"/>
      <c r="B21" s="151"/>
      <c r="C21" s="151"/>
      <c r="D21" s="151"/>
      <c r="E21" s="152"/>
      <c r="F21" s="127"/>
      <c r="G21" s="152"/>
      <c r="H21" s="153"/>
      <c r="I21" s="150"/>
      <c r="J21" s="127"/>
      <c r="K21" s="127"/>
      <c r="L21" s="127"/>
      <c r="M21" s="127"/>
    </row>
    <row r="22" spans="1:16" ht="20.100000000000001" customHeight="1" x14ac:dyDescent="0.25"/>
    <row r="23" spans="1:16" x14ac:dyDescent="0.25">
      <c r="A23" s="154" t="s">
        <v>136</v>
      </c>
    </row>
    <row r="25" spans="1:16" ht="15.6" x14ac:dyDescent="0.35">
      <c r="A25" s="155" t="s">
        <v>181</v>
      </c>
    </row>
    <row r="26" spans="1:16" ht="15.6" x14ac:dyDescent="0.35">
      <c r="A26" s="155" t="s">
        <v>182</v>
      </c>
    </row>
    <row r="27" spans="1:16" ht="15.6" x14ac:dyDescent="0.35">
      <c r="A27" s="155" t="s">
        <v>183</v>
      </c>
    </row>
    <row r="28" spans="1:16" ht="16.8" x14ac:dyDescent="0.35">
      <c r="A28" t="s">
        <v>184</v>
      </c>
    </row>
    <row r="29" spans="1:16" ht="16.8" x14ac:dyDescent="0.35">
      <c r="A29" t="s">
        <v>185</v>
      </c>
    </row>
    <row r="30" spans="1:16" ht="15.6" x14ac:dyDescent="0.35">
      <c r="A30" t="s">
        <v>186</v>
      </c>
    </row>
    <row r="31" spans="1:16" ht="15.6" x14ac:dyDescent="0.35">
      <c r="A31" t="s">
        <v>187</v>
      </c>
    </row>
    <row r="32" spans="1:16" ht="15.6" x14ac:dyDescent="0.35">
      <c r="A32" t="s">
        <v>188</v>
      </c>
    </row>
  </sheetData>
  <mergeCells count="2">
    <mergeCell ref="B1:H1"/>
    <mergeCell ref="I1:P1"/>
  </mergeCells>
  <phoneticPr fontId="2" type="noConversion"/>
  <printOptions horizontalCentered="1"/>
  <pageMargins left="0.25" right="0.25" top="1.5" bottom="0.5" header="0.5" footer="0.25"/>
  <pageSetup scale="60" orientation="landscape" blackAndWhite="1" r:id="rId1"/>
  <headerFooter alignWithMargins="0">
    <oddHeader>&amp;C&amp;"Arial,Bold"&amp;14BMP WATER QUALITY  VOLUME AND PEAK DISCHARGE CALCULATIONS
SHORT CUT METHOD
[PROJET NAME]
BOONE COUNTY, MISSOURI</oddHeader>
    <oddFooter xml:space="preserve">&amp;L&amp;8&amp;G STORMWATER PROGRAM - TOOLS (03/15/2010)&amp;RREVISED:  </oddFooter>
  </headerFooter>
  <colBreaks count="1" manualBreakCount="1">
    <brk id="8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pageSetUpPr fitToPage="1"/>
  </sheetPr>
  <dimension ref="A1:P32"/>
  <sheetViews>
    <sheetView zoomScale="70" zoomScaleNormal="85" workbookViewId="0">
      <selection activeCell="A5" sqref="A5"/>
    </sheetView>
  </sheetViews>
  <sheetFormatPr defaultRowHeight="13.2" x14ac:dyDescent="0.25"/>
  <cols>
    <col min="1" max="1" width="16.6640625" style="31" customWidth="1"/>
    <col min="2" max="4" width="12.6640625" style="31" customWidth="1"/>
    <col min="5" max="5" width="14.5546875" style="31" bestFit="1" customWidth="1"/>
    <col min="6" max="13" width="12.6640625" style="31" customWidth="1"/>
    <col min="14" max="14" width="12.6640625" customWidth="1"/>
    <col min="15" max="15" width="14.6640625" customWidth="1"/>
    <col min="16" max="16" width="12.6640625" customWidth="1"/>
  </cols>
  <sheetData>
    <row r="1" spans="1:16" s="29" customFormat="1" ht="20.100000000000001" customHeight="1" x14ac:dyDescent="0.25">
      <c r="A1" s="127"/>
      <c r="B1" s="338" t="s">
        <v>113</v>
      </c>
      <c r="C1" s="339"/>
      <c r="D1" s="339"/>
      <c r="E1" s="339"/>
      <c r="F1" s="339"/>
      <c r="G1" s="339"/>
      <c r="H1" s="340"/>
      <c r="I1" s="338" t="s">
        <v>114</v>
      </c>
      <c r="J1" s="339"/>
      <c r="K1" s="339"/>
      <c r="L1" s="339"/>
      <c r="M1" s="339"/>
      <c r="N1" s="339"/>
      <c r="O1" s="339"/>
      <c r="P1" s="340"/>
    </row>
    <row r="2" spans="1:16" ht="20.100000000000001" customHeight="1" x14ac:dyDescent="0.35">
      <c r="A2" s="130" t="s">
        <v>115</v>
      </c>
      <c r="B2" s="131" t="s">
        <v>116</v>
      </c>
      <c r="C2" s="131" t="s">
        <v>117</v>
      </c>
      <c r="D2" s="131" t="s">
        <v>117</v>
      </c>
      <c r="E2" s="131" t="s">
        <v>163</v>
      </c>
      <c r="F2" s="131" t="s">
        <v>118</v>
      </c>
      <c r="G2" s="131" t="s">
        <v>164</v>
      </c>
      <c r="H2" s="131" t="s">
        <v>165</v>
      </c>
      <c r="I2" s="131" t="s">
        <v>166</v>
      </c>
      <c r="J2" s="131" t="s">
        <v>119</v>
      </c>
      <c r="K2" s="131" t="s">
        <v>120</v>
      </c>
      <c r="L2" s="131" t="s">
        <v>167</v>
      </c>
      <c r="M2" s="131" t="s">
        <v>168</v>
      </c>
      <c r="N2" s="132" t="s">
        <v>169</v>
      </c>
      <c r="O2" s="131" t="s">
        <v>170</v>
      </c>
      <c r="P2" s="131" t="s">
        <v>171</v>
      </c>
    </row>
    <row r="3" spans="1:16" x14ac:dyDescent="0.25">
      <c r="A3" s="133" t="s">
        <v>121</v>
      </c>
      <c r="B3" s="134" t="s">
        <v>122</v>
      </c>
      <c r="C3" s="134" t="s">
        <v>122</v>
      </c>
      <c r="D3" s="134" t="s">
        <v>122</v>
      </c>
      <c r="E3" s="134" t="s">
        <v>123</v>
      </c>
      <c r="F3" s="134" t="s">
        <v>124</v>
      </c>
      <c r="G3" s="134" t="s">
        <v>125</v>
      </c>
      <c r="H3" s="134" t="s">
        <v>125</v>
      </c>
      <c r="I3" s="134" t="s">
        <v>126</v>
      </c>
      <c r="J3" s="134" t="s">
        <v>127</v>
      </c>
      <c r="K3" s="134" t="s">
        <v>128</v>
      </c>
      <c r="L3" s="134" t="s">
        <v>129</v>
      </c>
      <c r="M3" s="134" t="s">
        <v>130</v>
      </c>
      <c r="N3" s="135"/>
      <c r="O3" s="134" t="s">
        <v>31</v>
      </c>
      <c r="P3" s="134" t="s">
        <v>31</v>
      </c>
    </row>
    <row r="4" spans="1:16" ht="16.8" x14ac:dyDescent="0.35">
      <c r="A4" s="136"/>
      <c r="B4" s="137" t="s">
        <v>131</v>
      </c>
      <c r="C4" s="137" t="s">
        <v>132</v>
      </c>
      <c r="D4" s="138" t="s">
        <v>172</v>
      </c>
      <c r="E4" s="139" t="s">
        <v>173</v>
      </c>
      <c r="F4" s="139" t="s">
        <v>133</v>
      </c>
      <c r="G4" s="137" t="s">
        <v>174</v>
      </c>
      <c r="H4" s="137" t="s">
        <v>175</v>
      </c>
      <c r="I4" s="137" t="s">
        <v>176</v>
      </c>
      <c r="J4" s="137" t="s">
        <v>134</v>
      </c>
      <c r="K4" s="137" t="s">
        <v>135</v>
      </c>
      <c r="L4" s="137" t="s">
        <v>177</v>
      </c>
      <c r="M4" s="138" t="s">
        <v>178</v>
      </c>
      <c r="N4" s="140"/>
      <c r="O4" s="137" t="s">
        <v>179</v>
      </c>
      <c r="P4" s="137" t="s">
        <v>180</v>
      </c>
    </row>
    <row r="5" spans="1:16" s="29" customFormat="1" ht="20.100000000000001" customHeight="1" x14ac:dyDescent="0.25">
      <c r="A5" s="141"/>
      <c r="B5" s="142"/>
      <c r="C5" s="142"/>
      <c r="D5" s="92" t="e">
        <f>(C5/B5)*100</f>
        <v>#DIV/0!</v>
      </c>
      <c r="E5" s="156"/>
      <c r="F5" s="144">
        <v>1.3</v>
      </c>
      <c r="G5" s="143">
        <f>ROUND((F5*E5),4)</f>
        <v>0</v>
      </c>
      <c r="H5" s="104">
        <f>ROUND(((G5/12)*B5*43560),0)</f>
        <v>0</v>
      </c>
      <c r="I5" s="145">
        <f>ROUND(((1000/(10+(5*F5)+(10*G5)-(10*(((G5^2)+(1.25*G5*F5))^0.5))))),0)</f>
        <v>61</v>
      </c>
      <c r="J5" s="101"/>
      <c r="K5" s="142"/>
      <c r="L5" s="143" t="str">
        <f>IF((J5=0),("N/A"),(IF(((ROUND((((J5^0.8)*((1000/I5)-9)^0.7)/(1140*(K5^0.5))),3))&gt;0.1),(ROUND((((J5^0.8)*((1000/I5)-9)^0.7)/(1140*(K5^0.5))),3)),0.1)))</f>
        <v>N/A</v>
      </c>
      <c r="M5" s="146">
        <f>0.2*((1000/I5)-10)</f>
        <v>1.2786885245901638</v>
      </c>
      <c r="N5" s="146">
        <f>ROUND((M5/F5),3)</f>
        <v>0.98399999999999999</v>
      </c>
      <c r="O5" s="147"/>
      <c r="P5" s="92" t="str">
        <f>IF((O5=0),("N/A"),(ROUND(((O5/640)*B5*G5),2)))</f>
        <v>N/A</v>
      </c>
    </row>
    <row r="6" spans="1:16" s="29" customFormat="1" ht="20.100000000000001" customHeight="1" x14ac:dyDescent="0.25">
      <c r="A6" s="141"/>
      <c r="B6" s="142"/>
      <c r="C6" s="142"/>
      <c r="D6" s="92"/>
      <c r="E6" s="156"/>
      <c r="F6" s="144"/>
      <c r="G6" s="143"/>
      <c r="H6" s="104"/>
      <c r="I6" s="145"/>
      <c r="J6" s="101"/>
      <c r="K6" s="142"/>
      <c r="L6" s="143"/>
      <c r="M6" s="146"/>
      <c r="N6" s="146"/>
      <c r="O6" s="147"/>
      <c r="P6" s="92"/>
    </row>
    <row r="7" spans="1:16" s="29" customFormat="1" ht="20.100000000000001" customHeight="1" x14ac:dyDescent="0.25">
      <c r="A7" s="141"/>
      <c r="B7" s="142"/>
      <c r="C7" s="142"/>
      <c r="D7" s="92"/>
      <c r="E7" s="156"/>
      <c r="F7" s="144"/>
      <c r="G7" s="143"/>
      <c r="H7" s="104"/>
      <c r="I7" s="145"/>
      <c r="J7" s="101"/>
      <c r="K7" s="142"/>
      <c r="L7" s="143"/>
      <c r="M7" s="146"/>
      <c r="N7" s="146"/>
      <c r="O7" s="147"/>
      <c r="P7" s="92"/>
    </row>
    <row r="8" spans="1:16" s="29" customFormat="1" ht="20.100000000000001" customHeight="1" x14ac:dyDescent="0.25">
      <c r="A8" s="141"/>
      <c r="B8" s="142"/>
      <c r="C8" s="142"/>
      <c r="D8" s="92"/>
      <c r="E8" s="156"/>
      <c r="F8" s="144"/>
      <c r="G8" s="143"/>
      <c r="H8" s="104"/>
      <c r="I8" s="145"/>
      <c r="J8" s="101"/>
      <c r="K8" s="142"/>
      <c r="L8" s="143"/>
      <c r="M8" s="146"/>
      <c r="N8" s="146"/>
      <c r="O8" s="147"/>
      <c r="P8" s="92"/>
    </row>
    <row r="9" spans="1:16" s="29" customFormat="1" ht="20.100000000000001" customHeight="1" x14ac:dyDescent="0.25">
      <c r="A9" s="141"/>
      <c r="B9" s="142"/>
      <c r="C9" s="142"/>
      <c r="D9" s="92"/>
      <c r="E9" s="156"/>
      <c r="F9" s="144"/>
      <c r="G9" s="143"/>
      <c r="H9" s="104"/>
      <c r="I9" s="145"/>
      <c r="J9" s="101"/>
      <c r="K9" s="142"/>
      <c r="L9" s="143"/>
      <c r="M9" s="146"/>
      <c r="N9" s="146"/>
      <c r="O9" s="147"/>
      <c r="P9" s="92"/>
    </row>
    <row r="10" spans="1:16" s="29" customFormat="1" ht="20.100000000000001" customHeight="1" x14ac:dyDescent="0.25">
      <c r="A10" s="141"/>
      <c r="B10" s="142"/>
      <c r="C10" s="142"/>
      <c r="D10" s="92"/>
      <c r="E10" s="156"/>
      <c r="F10" s="144"/>
      <c r="G10" s="143"/>
      <c r="H10" s="104"/>
      <c r="I10" s="145"/>
      <c r="J10" s="101"/>
      <c r="K10" s="142"/>
      <c r="L10" s="143"/>
      <c r="M10" s="146"/>
      <c r="N10" s="146"/>
      <c r="O10" s="147"/>
      <c r="P10" s="92"/>
    </row>
    <row r="11" spans="1:16" s="29" customFormat="1" ht="20.100000000000001" customHeight="1" x14ac:dyDescent="0.25">
      <c r="A11" s="141"/>
      <c r="B11" s="142"/>
      <c r="C11" s="142"/>
      <c r="D11" s="92"/>
      <c r="E11" s="156"/>
      <c r="F11" s="144"/>
      <c r="G11" s="143"/>
      <c r="H11" s="104"/>
      <c r="I11" s="145"/>
      <c r="J11" s="101"/>
      <c r="K11" s="142"/>
      <c r="L11" s="143"/>
      <c r="M11" s="146"/>
      <c r="N11" s="146"/>
      <c r="O11" s="147"/>
      <c r="P11" s="92"/>
    </row>
    <row r="12" spans="1:16" s="29" customFormat="1" ht="20.100000000000001" customHeight="1" x14ac:dyDescent="0.25">
      <c r="A12" s="141"/>
      <c r="B12" s="142"/>
      <c r="C12" s="142"/>
      <c r="D12" s="92"/>
      <c r="E12" s="156"/>
      <c r="F12" s="144"/>
      <c r="G12" s="143"/>
      <c r="H12" s="104"/>
      <c r="I12" s="145"/>
      <c r="J12" s="101"/>
      <c r="K12" s="142"/>
      <c r="L12" s="143"/>
      <c r="M12" s="146"/>
      <c r="N12" s="146"/>
      <c r="O12" s="147"/>
      <c r="P12" s="92"/>
    </row>
    <row r="13" spans="1:16" s="29" customFormat="1" ht="20.100000000000001" customHeight="1" x14ac:dyDescent="0.25">
      <c r="A13" s="141"/>
      <c r="B13" s="142"/>
      <c r="C13" s="142"/>
      <c r="D13" s="92"/>
      <c r="E13" s="156"/>
      <c r="F13" s="144"/>
      <c r="G13" s="143"/>
      <c r="H13" s="104"/>
      <c r="I13" s="145"/>
      <c r="J13" s="101"/>
      <c r="K13" s="142"/>
      <c r="L13" s="143"/>
      <c r="M13" s="146"/>
      <c r="N13" s="146"/>
      <c r="O13" s="147"/>
      <c r="P13" s="92"/>
    </row>
    <row r="14" spans="1:16" s="29" customFormat="1" ht="20.100000000000001" customHeight="1" x14ac:dyDescent="0.25">
      <c r="A14" s="141"/>
      <c r="B14" s="142"/>
      <c r="C14" s="142"/>
      <c r="D14" s="92"/>
      <c r="E14" s="156"/>
      <c r="F14" s="144"/>
      <c r="G14" s="143"/>
      <c r="H14" s="104"/>
      <c r="I14" s="145"/>
      <c r="J14" s="101"/>
      <c r="K14" s="142"/>
      <c r="L14" s="143"/>
      <c r="M14" s="146"/>
      <c r="N14" s="146"/>
      <c r="O14" s="147"/>
      <c r="P14" s="92"/>
    </row>
    <row r="15" spans="1:16" s="29" customFormat="1" ht="20.100000000000001" customHeight="1" x14ac:dyDescent="0.25">
      <c r="A15" s="141"/>
      <c r="B15" s="142"/>
      <c r="C15" s="142"/>
      <c r="D15" s="92"/>
      <c r="E15" s="156"/>
      <c r="F15" s="144"/>
      <c r="G15" s="143"/>
      <c r="H15" s="104"/>
      <c r="I15" s="145"/>
      <c r="J15" s="101"/>
      <c r="K15" s="142"/>
      <c r="L15" s="143"/>
      <c r="M15" s="146"/>
      <c r="N15" s="146"/>
      <c r="O15" s="147"/>
      <c r="P15" s="92"/>
    </row>
    <row r="16" spans="1:16" s="29" customFormat="1" ht="20.100000000000001" customHeight="1" x14ac:dyDescent="0.25">
      <c r="A16" s="141"/>
      <c r="B16" s="142"/>
      <c r="C16" s="142"/>
      <c r="D16" s="92"/>
      <c r="E16" s="156"/>
      <c r="F16" s="144"/>
      <c r="G16" s="143"/>
      <c r="H16" s="104"/>
      <c r="I16" s="145"/>
      <c r="J16" s="101"/>
      <c r="K16" s="142"/>
      <c r="L16" s="143"/>
      <c r="M16" s="146"/>
      <c r="N16" s="146"/>
      <c r="O16" s="147"/>
      <c r="P16" s="92"/>
    </row>
    <row r="17" spans="1:16" s="29" customFormat="1" ht="20.100000000000001" customHeight="1" x14ac:dyDescent="0.25">
      <c r="A17" s="141"/>
      <c r="B17" s="142"/>
      <c r="C17" s="142"/>
      <c r="D17" s="92"/>
      <c r="E17" s="156"/>
      <c r="F17" s="144"/>
      <c r="G17" s="143"/>
      <c r="H17" s="104"/>
      <c r="I17" s="145"/>
      <c r="J17" s="101"/>
      <c r="K17" s="142"/>
      <c r="L17" s="143"/>
      <c r="M17" s="146"/>
      <c r="N17" s="146"/>
      <c r="O17" s="147"/>
      <c r="P17" s="92"/>
    </row>
    <row r="18" spans="1:16" s="29" customFormat="1" ht="20.100000000000001" customHeight="1" x14ac:dyDescent="0.25">
      <c r="A18" s="141"/>
      <c r="B18" s="142"/>
      <c r="C18" s="142"/>
      <c r="D18" s="92"/>
      <c r="E18" s="156"/>
      <c r="F18" s="144"/>
      <c r="G18" s="143"/>
      <c r="H18" s="104"/>
      <c r="I18" s="145"/>
      <c r="J18" s="101"/>
      <c r="K18" s="142"/>
      <c r="L18" s="143"/>
      <c r="M18" s="146"/>
      <c r="N18" s="146"/>
      <c r="O18" s="147"/>
      <c r="P18" s="92"/>
    </row>
    <row r="19" spans="1:16" s="29" customFormat="1" ht="20.100000000000001" customHeight="1" x14ac:dyDescent="0.25">
      <c r="A19" s="141"/>
      <c r="B19" s="142"/>
      <c r="C19" s="142"/>
      <c r="D19" s="92"/>
      <c r="E19" s="156"/>
      <c r="F19" s="144"/>
      <c r="G19" s="143"/>
      <c r="H19" s="104"/>
      <c r="I19" s="145"/>
      <c r="J19" s="101"/>
      <c r="K19" s="142"/>
      <c r="L19" s="143"/>
      <c r="M19" s="146"/>
      <c r="N19" s="146"/>
      <c r="O19" s="147"/>
      <c r="P19" s="92"/>
    </row>
    <row r="20" spans="1:16" s="29" customFormat="1" ht="20.100000000000001" customHeight="1" x14ac:dyDescent="0.25">
      <c r="A20" s="148" t="s">
        <v>54</v>
      </c>
      <c r="B20" s="30">
        <f>SUM(B5:B19)</f>
        <v>0</v>
      </c>
      <c r="C20" s="30">
        <f>SUM(C5:C19)</f>
        <v>0</v>
      </c>
      <c r="D20" s="30" t="e">
        <f>(C20/B20)*100</f>
        <v>#DIV/0!</v>
      </c>
      <c r="E20" s="157"/>
      <c r="F20" s="158"/>
      <c r="G20" s="143">
        <f>SUM(G5:G19)</f>
        <v>0</v>
      </c>
      <c r="H20" s="104">
        <f>SUM(H5:H19)</f>
        <v>0</v>
      </c>
      <c r="I20" s="150"/>
      <c r="J20" s="127"/>
      <c r="K20" s="127"/>
      <c r="L20" s="127"/>
      <c r="M20" s="127"/>
    </row>
    <row r="21" spans="1:16" s="29" customFormat="1" ht="20.100000000000001" customHeight="1" x14ac:dyDescent="0.25">
      <c r="A21" s="127"/>
      <c r="B21" s="151"/>
      <c r="C21" s="151"/>
      <c r="D21" s="151"/>
      <c r="E21" s="152"/>
      <c r="F21" s="127"/>
      <c r="G21" s="152"/>
      <c r="H21" s="153"/>
      <c r="I21" s="150"/>
      <c r="J21" s="127"/>
      <c r="K21" s="127"/>
      <c r="L21" s="127"/>
      <c r="M21" s="127"/>
    </row>
    <row r="22" spans="1:16" ht="20.100000000000001" customHeight="1" x14ac:dyDescent="0.25"/>
    <row r="23" spans="1:16" x14ac:dyDescent="0.25">
      <c r="A23" s="154" t="s">
        <v>136</v>
      </c>
    </row>
    <row r="25" spans="1:16" ht="15.6" x14ac:dyDescent="0.35">
      <c r="A25" s="155" t="s">
        <v>189</v>
      </c>
    </row>
    <row r="26" spans="1:16" ht="15.6" x14ac:dyDescent="0.35">
      <c r="A26" s="155" t="s">
        <v>182</v>
      </c>
    </row>
    <row r="27" spans="1:16" ht="15.6" x14ac:dyDescent="0.35">
      <c r="A27" s="155" t="s">
        <v>183</v>
      </c>
    </row>
    <row r="28" spans="1:16" ht="16.8" x14ac:dyDescent="0.35">
      <c r="A28" t="s">
        <v>184</v>
      </c>
    </row>
    <row r="29" spans="1:16" ht="16.8" x14ac:dyDescent="0.35">
      <c r="A29" t="s">
        <v>185</v>
      </c>
    </row>
    <row r="30" spans="1:16" ht="15.6" x14ac:dyDescent="0.35">
      <c r="A30" t="s">
        <v>186</v>
      </c>
    </row>
    <row r="31" spans="1:16" ht="15.6" x14ac:dyDescent="0.35">
      <c r="A31" t="s">
        <v>187</v>
      </c>
    </row>
    <row r="32" spans="1:16" ht="15.6" x14ac:dyDescent="0.35">
      <c r="A32" t="s">
        <v>188</v>
      </c>
    </row>
  </sheetData>
  <mergeCells count="2">
    <mergeCell ref="B1:H1"/>
    <mergeCell ref="I1:P1"/>
  </mergeCells>
  <phoneticPr fontId="2" type="noConversion"/>
  <printOptions horizontalCentered="1"/>
  <pageMargins left="0.25" right="0.25" top="1.5" bottom="0.5" header="0.5" footer="0.25"/>
  <pageSetup scale="60" orientation="landscape" blackAndWhite="1" r:id="rId1"/>
  <headerFooter alignWithMargins="0">
    <oddHeader>&amp;C&amp;"Arial,Bold"&amp;14BMP WATER QUALITY  VOLUME AND PEAK DISCHARGE CALCULATIONS
SMALL STORMS METHOD
[PROJECT NAME]
BOONE COUNTY, MISSOURI</oddHeader>
    <oddFooter xml:space="preserve">&amp;L&amp;8&amp;G STORMWATER PROGRAM - TOOLS (03/15/2010)&amp;RREVISED:  </oddFooter>
  </headerFooter>
  <colBreaks count="1" manualBreakCount="1">
    <brk id="8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  <pageSetUpPr fitToPage="1"/>
  </sheetPr>
  <dimension ref="A1:L75"/>
  <sheetViews>
    <sheetView zoomScale="75" workbookViewId="0">
      <selection activeCell="A4" sqref="A4:A9"/>
    </sheetView>
  </sheetViews>
  <sheetFormatPr defaultRowHeight="13.2" x14ac:dyDescent="0.25"/>
  <cols>
    <col min="1" max="1" width="13.6640625" customWidth="1"/>
    <col min="2" max="2" width="14.6640625" customWidth="1"/>
    <col min="3" max="3" width="24.5546875" customWidth="1"/>
    <col min="4" max="4" width="9.33203125" customWidth="1"/>
    <col min="5" max="5" width="14.6640625" customWidth="1"/>
    <col min="6" max="9" width="10.6640625" customWidth="1"/>
    <col min="10" max="12" width="9.33203125" customWidth="1"/>
  </cols>
  <sheetData>
    <row r="1" spans="1:12" ht="15" customHeight="1" x14ac:dyDescent="0.25">
      <c r="A1" s="159" t="s">
        <v>137</v>
      </c>
      <c r="B1" s="160" t="s">
        <v>163</v>
      </c>
      <c r="C1" s="351" t="s">
        <v>48</v>
      </c>
      <c r="D1" s="352"/>
      <c r="E1" s="353"/>
      <c r="F1" s="162" t="s">
        <v>190</v>
      </c>
      <c r="G1" s="162" t="s">
        <v>191</v>
      </c>
      <c r="H1" s="161" t="s">
        <v>192</v>
      </c>
      <c r="I1" s="163" t="s">
        <v>67</v>
      </c>
      <c r="K1" s="51"/>
      <c r="L1" s="31"/>
    </row>
    <row r="2" spans="1:12" ht="15" customHeight="1" x14ac:dyDescent="0.25">
      <c r="A2" s="128" t="s">
        <v>138</v>
      </c>
      <c r="B2" s="127" t="s">
        <v>123</v>
      </c>
      <c r="C2" s="164"/>
      <c r="D2" s="165"/>
      <c r="E2" s="166"/>
      <c r="F2" s="166"/>
      <c r="G2" s="166"/>
      <c r="H2" s="167"/>
      <c r="I2" s="166" t="s">
        <v>66</v>
      </c>
      <c r="K2" s="51"/>
      <c r="L2" s="31"/>
    </row>
    <row r="3" spans="1:12" ht="15" customHeight="1" x14ac:dyDescent="0.25">
      <c r="A3" s="168" t="s">
        <v>121</v>
      </c>
      <c r="B3" s="169" t="s">
        <v>173</v>
      </c>
      <c r="C3" s="170"/>
      <c r="D3" s="171"/>
      <c r="E3" s="169"/>
      <c r="F3" s="169"/>
      <c r="G3" s="169"/>
      <c r="H3" s="172"/>
      <c r="I3" s="169"/>
      <c r="K3" s="51"/>
      <c r="L3" s="31"/>
    </row>
    <row r="4" spans="1:12" s="29" customFormat="1" ht="15" customHeight="1" x14ac:dyDescent="0.25">
      <c r="A4" s="341"/>
      <c r="B4" s="344" t="e">
        <f>I9/G9</f>
        <v>#DIV/0!</v>
      </c>
      <c r="C4" s="173" t="s">
        <v>49</v>
      </c>
      <c r="D4" s="174"/>
      <c r="E4" s="175"/>
      <c r="F4" s="176">
        <v>0.86</v>
      </c>
      <c r="G4" s="177"/>
      <c r="H4" s="79"/>
      <c r="I4" s="178">
        <f>F4*G4*H4</f>
        <v>0</v>
      </c>
      <c r="K4" s="80"/>
    </row>
    <row r="5" spans="1:12" s="29" customFormat="1" ht="15" customHeight="1" x14ac:dyDescent="0.25">
      <c r="A5" s="342"/>
      <c r="B5" s="345"/>
      <c r="C5" s="179" t="s">
        <v>50</v>
      </c>
      <c r="D5" s="180"/>
      <c r="E5" s="181"/>
      <c r="F5" s="182">
        <v>0.98</v>
      </c>
      <c r="G5" s="78"/>
      <c r="H5" s="79"/>
      <c r="I5" s="178">
        <f>F5*G5*H5</f>
        <v>0</v>
      </c>
      <c r="K5" s="80"/>
    </row>
    <row r="6" spans="1:12" s="29" customFormat="1" ht="15" customHeight="1" x14ac:dyDescent="0.25">
      <c r="A6" s="342"/>
      <c r="B6" s="345"/>
      <c r="C6" s="179" t="s">
        <v>51</v>
      </c>
      <c r="D6" s="180"/>
      <c r="E6" s="181"/>
      <c r="F6" s="182">
        <v>0.74</v>
      </c>
      <c r="G6" s="78"/>
      <c r="H6" s="79"/>
      <c r="I6" s="178">
        <f>F6*G6*H6</f>
        <v>0</v>
      </c>
      <c r="K6" s="80"/>
    </row>
    <row r="7" spans="1:12" s="29" customFormat="1" ht="15" customHeight="1" x14ac:dyDescent="0.25">
      <c r="A7" s="342"/>
      <c r="B7" s="345"/>
      <c r="C7" s="179" t="s">
        <v>52</v>
      </c>
      <c r="D7" s="180"/>
      <c r="E7" s="181"/>
      <c r="F7" s="182">
        <v>0.13</v>
      </c>
      <c r="G7" s="78"/>
      <c r="H7" s="183"/>
      <c r="I7" s="178">
        <f>F7*G7</f>
        <v>0</v>
      </c>
      <c r="K7" s="80"/>
    </row>
    <row r="8" spans="1:12" s="29" customFormat="1" ht="15" customHeight="1" x14ac:dyDescent="0.25">
      <c r="A8" s="342"/>
      <c r="B8" s="345"/>
      <c r="C8" s="179" t="s">
        <v>53</v>
      </c>
      <c r="D8" s="180"/>
      <c r="E8" s="181"/>
      <c r="F8" s="182">
        <v>0.24</v>
      </c>
      <c r="G8" s="78"/>
      <c r="H8" s="183"/>
      <c r="I8" s="178">
        <f>F8*G8</f>
        <v>0</v>
      </c>
      <c r="K8" s="80"/>
    </row>
    <row r="9" spans="1:12" s="29" customFormat="1" ht="15" customHeight="1" thickBot="1" x14ac:dyDescent="0.3">
      <c r="A9" s="343"/>
      <c r="B9" s="346"/>
      <c r="C9" s="184"/>
      <c r="D9" s="185"/>
      <c r="E9" s="186" t="s">
        <v>54</v>
      </c>
      <c r="F9" s="187"/>
      <c r="G9" s="188">
        <f>SUM(G4:G8)</f>
        <v>0</v>
      </c>
      <c r="H9" s="189"/>
      <c r="I9" s="190">
        <f>SUM(I4:K8)</f>
        <v>0</v>
      </c>
      <c r="K9" s="80"/>
    </row>
    <row r="10" spans="1:12" s="29" customFormat="1" ht="15" customHeight="1" thickTop="1" x14ac:dyDescent="0.25">
      <c r="A10" s="341"/>
      <c r="B10" s="344" t="e">
        <f>I15/G15</f>
        <v>#DIV/0!</v>
      </c>
      <c r="C10" s="173" t="s">
        <v>49</v>
      </c>
      <c r="D10" s="174"/>
      <c r="E10" s="175"/>
      <c r="F10" s="176">
        <v>0.86</v>
      </c>
      <c r="G10" s="177"/>
      <c r="H10" s="79"/>
      <c r="I10" s="178">
        <f>F10*G10*H10</f>
        <v>0</v>
      </c>
      <c r="K10" s="80"/>
    </row>
    <row r="11" spans="1:12" s="29" customFormat="1" ht="15" customHeight="1" x14ac:dyDescent="0.25">
      <c r="A11" s="342"/>
      <c r="B11" s="345"/>
      <c r="C11" s="179" t="s">
        <v>50</v>
      </c>
      <c r="D11" s="180"/>
      <c r="E11" s="181"/>
      <c r="F11" s="182">
        <v>0.98</v>
      </c>
      <c r="G11" s="78"/>
      <c r="H11" s="79"/>
      <c r="I11" s="178">
        <f>F11*G11*H11</f>
        <v>0</v>
      </c>
      <c r="K11" s="80"/>
    </row>
    <row r="12" spans="1:12" s="29" customFormat="1" ht="15" customHeight="1" x14ac:dyDescent="0.25">
      <c r="A12" s="342"/>
      <c r="B12" s="345"/>
      <c r="C12" s="179" t="s">
        <v>51</v>
      </c>
      <c r="D12" s="180"/>
      <c r="E12" s="181"/>
      <c r="F12" s="182">
        <v>0.74</v>
      </c>
      <c r="G12" s="78"/>
      <c r="H12" s="79"/>
      <c r="I12" s="178">
        <f>F12*G12*H12</f>
        <v>0</v>
      </c>
      <c r="K12" s="80"/>
    </row>
    <row r="13" spans="1:12" s="29" customFormat="1" ht="15" customHeight="1" x14ac:dyDescent="0.25">
      <c r="A13" s="342"/>
      <c r="B13" s="345"/>
      <c r="C13" s="179" t="s">
        <v>52</v>
      </c>
      <c r="D13" s="180"/>
      <c r="E13" s="181"/>
      <c r="F13" s="182">
        <v>0.13</v>
      </c>
      <c r="G13" s="78"/>
      <c r="H13" s="183"/>
      <c r="I13" s="178">
        <f>F13*G13</f>
        <v>0</v>
      </c>
      <c r="K13" s="80"/>
    </row>
    <row r="14" spans="1:12" s="29" customFormat="1" ht="15" customHeight="1" x14ac:dyDescent="0.25">
      <c r="A14" s="342"/>
      <c r="B14" s="345"/>
      <c r="C14" s="179" t="s">
        <v>53</v>
      </c>
      <c r="D14" s="180"/>
      <c r="E14" s="181"/>
      <c r="F14" s="182">
        <v>0.24</v>
      </c>
      <c r="G14" s="78"/>
      <c r="H14" s="183"/>
      <c r="I14" s="178">
        <f>F14*G14</f>
        <v>0</v>
      </c>
      <c r="K14" s="80"/>
    </row>
    <row r="15" spans="1:12" s="29" customFormat="1" ht="15" customHeight="1" thickBot="1" x14ac:dyDescent="0.3">
      <c r="A15" s="343"/>
      <c r="B15" s="346"/>
      <c r="C15" s="184"/>
      <c r="D15" s="185"/>
      <c r="E15" s="186" t="s">
        <v>54</v>
      </c>
      <c r="F15" s="187"/>
      <c r="G15" s="188">
        <f>SUM(G10:G14)</f>
        <v>0</v>
      </c>
      <c r="H15" s="189"/>
      <c r="I15" s="190">
        <f>SUM(I10:K14)</f>
        <v>0</v>
      </c>
      <c r="K15" s="80"/>
    </row>
    <row r="16" spans="1:12" s="29" customFormat="1" ht="15" customHeight="1" thickTop="1" x14ac:dyDescent="0.25">
      <c r="A16" s="341"/>
      <c r="B16" s="344" t="e">
        <f>I21/G21</f>
        <v>#DIV/0!</v>
      </c>
      <c r="C16" s="173" t="s">
        <v>49</v>
      </c>
      <c r="D16" s="174"/>
      <c r="E16" s="175"/>
      <c r="F16" s="176">
        <v>0.86</v>
      </c>
      <c r="G16" s="177"/>
      <c r="H16" s="79"/>
      <c r="I16" s="178">
        <f>F16*G16*H16</f>
        <v>0</v>
      </c>
      <c r="K16" s="80"/>
    </row>
    <row r="17" spans="1:11" s="29" customFormat="1" ht="15" customHeight="1" x14ac:dyDescent="0.25">
      <c r="A17" s="342"/>
      <c r="B17" s="345"/>
      <c r="C17" s="179" t="s">
        <v>50</v>
      </c>
      <c r="D17" s="180"/>
      <c r="E17" s="181"/>
      <c r="F17" s="182">
        <v>0.98</v>
      </c>
      <c r="G17" s="78"/>
      <c r="H17" s="79"/>
      <c r="I17" s="178">
        <f>F17*G17*H17</f>
        <v>0</v>
      </c>
      <c r="K17" s="80"/>
    </row>
    <row r="18" spans="1:11" s="29" customFormat="1" ht="15" customHeight="1" x14ac:dyDescent="0.25">
      <c r="A18" s="342"/>
      <c r="B18" s="345"/>
      <c r="C18" s="179" t="s">
        <v>51</v>
      </c>
      <c r="D18" s="180"/>
      <c r="E18" s="181"/>
      <c r="F18" s="182">
        <v>0.74</v>
      </c>
      <c r="G18" s="78"/>
      <c r="H18" s="79"/>
      <c r="I18" s="178">
        <f>F18*G18*H18</f>
        <v>0</v>
      </c>
      <c r="K18" s="80"/>
    </row>
    <row r="19" spans="1:11" s="29" customFormat="1" ht="15" customHeight="1" x14ac:dyDescent="0.25">
      <c r="A19" s="342"/>
      <c r="B19" s="345"/>
      <c r="C19" s="179" t="s">
        <v>52</v>
      </c>
      <c r="D19" s="180"/>
      <c r="E19" s="181"/>
      <c r="F19" s="182">
        <v>0.13</v>
      </c>
      <c r="G19" s="78"/>
      <c r="H19" s="183"/>
      <c r="I19" s="178">
        <f>F19*G19</f>
        <v>0</v>
      </c>
      <c r="K19" s="80"/>
    </row>
    <row r="20" spans="1:11" s="29" customFormat="1" ht="15" customHeight="1" x14ac:dyDescent="0.25">
      <c r="A20" s="342"/>
      <c r="B20" s="345"/>
      <c r="C20" s="179" t="s">
        <v>53</v>
      </c>
      <c r="D20" s="180"/>
      <c r="E20" s="181"/>
      <c r="F20" s="182">
        <v>0.24</v>
      </c>
      <c r="G20" s="78"/>
      <c r="H20" s="183"/>
      <c r="I20" s="178">
        <f>F20*G20</f>
        <v>0</v>
      </c>
      <c r="K20" s="80"/>
    </row>
    <row r="21" spans="1:11" s="29" customFormat="1" ht="15" customHeight="1" thickBot="1" x14ac:dyDescent="0.3">
      <c r="A21" s="343"/>
      <c r="B21" s="346"/>
      <c r="C21" s="184"/>
      <c r="D21" s="185"/>
      <c r="E21" s="186" t="s">
        <v>54</v>
      </c>
      <c r="F21" s="187"/>
      <c r="G21" s="188">
        <f>SUM(G16:G20)</f>
        <v>0</v>
      </c>
      <c r="H21" s="189"/>
      <c r="I21" s="190">
        <f>SUM(I16:K20)</f>
        <v>0</v>
      </c>
      <c r="K21" s="80"/>
    </row>
    <row r="22" spans="1:11" s="29" customFormat="1" ht="15" customHeight="1" thickTop="1" x14ac:dyDescent="0.25">
      <c r="A22" s="341"/>
      <c r="B22" s="344" t="e">
        <f>I27/G27</f>
        <v>#DIV/0!</v>
      </c>
      <c r="C22" s="173" t="s">
        <v>49</v>
      </c>
      <c r="D22" s="174"/>
      <c r="E22" s="175"/>
      <c r="F22" s="176">
        <v>0.86</v>
      </c>
      <c r="G22" s="177"/>
      <c r="H22" s="79"/>
      <c r="I22" s="178">
        <f>F22*G22*H22</f>
        <v>0</v>
      </c>
      <c r="K22" s="80"/>
    </row>
    <row r="23" spans="1:11" s="29" customFormat="1" ht="15" customHeight="1" x14ac:dyDescent="0.25">
      <c r="A23" s="342"/>
      <c r="B23" s="345"/>
      <c r="C23" s="179" t="s">
        <v>50</v>
      </c>
      <c r="D23" s="180"/>
      <c r="E23" s="181"/>
      <c r="F23" s="182">
        <v>0.98</v>
      </c>
      <c r="G23" s="78"/>
      <c r="H23" s="79"/>
      <c r="I23" s="178">
        <f>F23*G23*H23</f>
        <v>0</v>
      </c>
      <c r="K23" s="80"/>
    </row>
    <row r="24" spans="1:11" s="29" customFormat="1" ht="15" customHeight="1" x14ac:dyDescent="0.25">
      <c r="A24" s="342"/>
      <c r="B24" s="345"/>
      <c r="C24" s="179" t="s">
        <v>51</v>
      </c>
      <c r="D24" s="180"/>
      <c r="E24" s="181"/>
      <c r="F24" s="182">
        <v>0.74</v>
      </c>
      <c r="G24" s="78"/>
      <c r="H24" s="79"/>
      <c r="I24" s="178">
        <f>F24*G24*H24</f>
        <v>0</v>
      </c>
      <c r="K24" s="80"/>
    </row>
    <row r="25" spans="1:11" s="29" customFormat="1" ht="15" customHeight="1" x14ac:dyDescent="0.25">
      <c r="A25" s="342"/>
      <c r="B25" s="345"/>
      <c r="C25" s="179" t="s">
        <v>52</v>
      </c>
      <c r="D25" s="180"/>
      <c r="E25" s="181"/>
      <c r="F25" s="182">
        <v>0.13</v>
      </c>
      <c r="G25" s="78"/>
      <c r="H25" s="183"/>
      <c r="I25" s="178">
        <f>F25*G25</f>
        <v>0</v>
      </c>
      <c r="K25" s="80"/>
    </row>
    <row r="26" spans="1:11" ht="15" customHeight="1" x14ac:dyDescent="0.25">
      <c r="A26" s="342"/>
      <c r="B26" s="345"/>
      <c r="C26" s="179" t="s">
        <v>53</v>
      </c>
      <c r="D26" s="180"/>
      <c r="E26" s="181"/>
      <c r="F26" s="182">
        <v>0.24</v>
      </c>
      <c r="G26" s="78"/>
      <c r="H26" s="183"/>
      <c r="I26" s="178">
        <f>F26*G26</f>
        <v>0</v>
      </c>
    </row>
    <row r="27" spans="1:11" ht="15" customHeight="1" thickBot="1" x14ac:dyDescent="0.3">
      <c r="A27" s="343"/>
      <c r="B27" s="346"/>
      <c r="C27" s="184"/>
      <c r="D27" s="185"/>
      <c r="E27" s="186" t="s">
        <v>54</v>
      </c>
      <c r="F27" s="187"/>
      <c r="G27" s="188">
        <f>SUM(G22:G26)</f>
        <v>0</v>
      </c>
      <c r="H27" s="189"/>
      <c r="I27" s="190">
        <f>SUM(I22:K26)</f>
        <v>0</v>
      </c>
    </row>
    <row r="28" spans="1:11" ht="15" customHeight="1" thickTop="1" x14ac:dyDescent="0.25">
      <c r="A28" s="341"/>
      <c r="B28" s="344" t="e">
        <f>I33/G33</f>
        <v>#DIV/0!</v>
      </c>
      <c r="C28" s="173" t="s">
        <v>49</v>
      </c>
      <c r="D28" s="174"/>
      <c r="E28" s="175"/>
      <c r="F28" s="176">
        <v>0.86</v>
      </c>
      <c r="G28" s="177"/>
      <c r="H28" s="79"/>
      <c r="I28" s="178">
        <f>F28*G28*H28</f>
        <v>0</v>
      </c>
    </row>
    <row r="29" spans="1:11" ht="15" customHeight="1" x14ac:dyDescent="0.25">
      <c r="A29" s="342"/>
      <c r="B29" s="345"/>
      <c r="C29" s="179" t="s">
        <v>50</v>
      </c>
      <c r="D29" s="180"/>
      <c r="E29" s="181"/>
      <c r="F29" s="182">
        <v>0.98</v>
      </c>
      <c r="G29" s="78"/>
      <c r="H29" s="79"/>
      <c r="I29" s="178">
        <f>F29*G29*H29</f>
        <v>0</v>
      </c>
    </row>
    <row r="30" spans="1:11" ht="15" customHeight="1" x14ac:dyDescent="0.25">
      <c r="A30" s="342"/>
      <c r="B30" s="345"/>
      <c r="C30" s="179" t="s">
        <v>51</v>
      </c>
      <c r="D30" s="180"/>
      <c r="E30" s="181"/>
      <c r="F30" s="182">
        <v>0.74</v>
      </c>
      <c r="G30" s="78"/>
      <c r="H30" s="79"/>
      <c r="I30" s="178">
        <f>F30*G30*H30</f>
        <v>0</v>
      </c>
    </row>
    <row r="31" spans="1:11" ht="15" customHeight="1" x14ac:dyDescent="0.25">
      <c r="A31" s="342"/>
      <c r="B31" s="345"/>
      <c r="C31" s="179" t="s">
        <v>52</v>
      </c>
      <c r="D31" s="180"/>
      <c r="E31" s="181"/>
      <c r="F31" s="182">
        <v>0.13</v>
      </c>
      <c r="G31" s="78"/>
      <c r="H31" s="183"/>
      <c r="I31" s="178">
        <f>F31*G31</f>
        <v>0</v>
      </c>
    </row>
    <row r="32" spans="1:11" ht="15" customHeight="1" x14ac:dyDescent="0.25">
      <c r="A32" s="342"/>
      <c r="B32" s="345"/>
      <c r="C32" s="179" t="s">
        <v>53</v>
      </c>
      <c r="D32" s="180"/>
      <c r="E32" s="181"/>
      <c r="F32" s="182">
        <v>0.24</v>
      </c>
      <c r="G32" s="78"/>
      <c r="H32" s="183"/>
      <c r="I32" s="178">
        <f>F32*G32</f>
        <v>0</v>
      </c>
    </row>
    <row r="33" spans="1:9" ht="15" customHeight="1" thickBot="1" x14ac:dyDescent="0.3">
      <c r="A33" s="343"/>
      <c r="B33" s="346"/>
      <c r="C33" s="184"/>
      <c r="D33" s="185"/>
      <c r="E33" s="186" t="s">
        <v>54</v>
      </c>
      <c r="F33" s="187"/>
      <c r="G33" s="188">
        <f>SUM(G28:G32)</f>
        <v>0</v>
      </c>
      <c r="H33" s="189"/>
      <c r="I33" s="190">
        <f>SUM(I28:K32)</f>
        <v>0</v>
      </c>
    </row>
    <row r="34" spans="1:9" ht="15" customHeight="1" thickTop="1" x14ac:dyDescent="0.25">
      <c r="A34" s="341"/>
      <c r="B34" s="344" t="e">
        <f>I39/G39</f>
        <v>#DIV/0!</v>
      </c>
      <c r="C34" s="173" t="s">
        <v>49</v>
      </c>
      <c r="D34" s="174"/>
      <c r="E34" s="175"/>
      <c r="F34" s="176">
        <v>0.86</v>
      </c>
      <c r="G34" s="177"/>
      <c r="H34" s="79"/>
      <c r="I34" s="178">
        <f>F34*G34*H34</f>
        <v>0</v>
      </c>
    </row>
    <row r="35" spans="1:9" ht="15" customHeight="1" x14ac:dyDescent="0.25">
      <c r="A35" s="342"/>
      <c r="B35" s="345"/>
      <c r="C35" s="179" t="s">
        <v>50</v>
      </c>
      <c r="D35" s="180"/>
      <c r="E35" s="181"/>
      <c r="F35" s="182">
        <v>0.98</v>
      </c>
      <c r="G35" s="78"/>
      <c r="H35" s="79"/>
      <c r="I35" s="178">
        <f>F35*G35*H35</f>
        <v>0</v>
      </c>
    </row>
    <row r="36" spans="1:9" ht="15" customHeight="1" x14ac:dyDescent="0.25">
      <c r="A36" s="342"/>
      <c r="B36" s="345"/>
      <c r="C36" s="179" t="s">
        <v>51</v>
      </c>
      <c r="D36" s="180"/>
      <c r="E36" s="181"/>
      <c r="F36" s="182">
        <v>0.74</v>
      </c>
      <c r="G36" s="78"/>
      <c r="H36" s="79"/>
      <c r="I36" s="178">
        <f>F36*G36*H36</f>
        <v>0</v>
      </c>
    </row>
    <row r="37" spans="1:9" ht="15" customHeight="1" x14ac:dyDescent="0.25">
      <c r="A37" s="342"/>
      <c r="B37" s="345"/>
      <c r="C37" s="179" t="s">
        <v>52</v>
      </c>
      <c r="D37" s="180"/>
      <c r="E37" s="181"/>
      <c r="F37" s="182">
        <v>0.13</v>
      </c>
      <c r="G37" s="78"/>
      <c r="H37" s="183"/>
      <c r="I37" s="178">
        <f>F37*G37</f>
        <v>0</v>
      </c>
    </row>
    <row r="38" spans="1:9" ht="15" customHeight="1" x14ac:dyDescent="0.25">
      <c r="A38" s="342"/>
      <c r="B38" s="345"/>
      <c r="C38" s="179" t="s">
        <v>53</v>
      </c>
      <c r="D38" s="180"/>
      <c r="E38" s="181"/>
      <c r="F38" s="182">
        <v>0.24</v>
      </c>
      <c r="G38" s="78"/>
      <c r="H38" s="183"/>
      <c r="I38" s="178">
        <f>F38*G38</f>
        <v>0</v>
      </c>
    </row>
    <row r="39" spans="1:9" ht="15" customHeight="1" thickBot="1" x14ac:dyDescent="0.3">
      <c r="A39" s="343"/>
      <c r="B39" s="346"/>
      <c r="C39" s="184"/>
      <c r="D39" s="185"/>
      <c r="E39" s="186" t="s">
        <v>54</v>
      </c>
      <c r="F39" s="187"/>
      <c r="G39" s="188">
        <f>SUM(G34:G38)</f>
        <v>0</v>
      </c>
      <c r="H39" s="189"/>
      <c r="I39" s="190">
        <f>SUM(I34:K38)</f>
        <v>0</v>
      </c>
    </row>
    <row r="40" spans="1:9" ht="15" customHeight="1" thickTop="1" x14ac:dyDescent="0.25">
      <c r="A40" s="341"/>
      <c r="B40" s="344" t="e">
        <f>I45/G45</f>
        <v>#DIV/0!</v>
      </c>
      <c r="C40" s="173" t="s">
        <v>49</v>
      </c>
      <c r="D40" s="174"/>
      <c r="E40" s="175"/>
      <c r="F40" s="176">
        <v>0.86</v>
      </c>
      <c r="G40" s="177"/>
      <c r="H40" s="79"/>
      <c r="I40" s="178">
        <f>F40*G40*H40</f>
        <v>0</v>
      </c>
    </row>
    <row r="41" spans="1:9" ht="15" customHeight="1" x14ac:dyDescent="0.25">
      <c r="A41" s="342"/>
      <c r="B41" s="345"/>
      <c r="C41" s="179" t="s">
        <v>50</v>
      </c>
      <c r="D41" s="180"/>
      <c r="E41" s="181"/>
      <c r="F41" s="182">
        <v>0.98</v>
      </c>
      <c r="G41" s="78"/>
      <c r="H41" s="79"/>
      <c r="I41" s="178">
        <f>F41*G41*H41</f>
        <v>0</v>
      </c>
    </row>
    <row r="42" spans="1:9" ht="15" customHeight="1" x14ac:dyDescent="0.25">
      <c r="A42" s="342"/>
      <c r="B42" s="345"/>
      <c r="C42" s="179" t="s">
        <v>51</v>
      </c>
      <c r="D42" s="180"/>
      <c r="E42" s="181"/>
      <c r="F42" s="182">
        <v>0.74</v>
      </c>
      <c r="G42" s="78"/>
      <c r="H42" s="79"/>
      <c r="I42" s="178">
        <f>F42*G42*H42</f>
        <v>0</v>
      </c>
    </row>
    <row r="43" spans="1:9" ht="15" customHeight="1" x14ac:dyDescent="0.25">
      <c r="A43" s="342"/>
      <c r="B43" s="345"/>
      <c r="C43" s="179" t="s">
        <v>52</v>
      </c>
      <c r="D43" s="180"/>
      <c r="E43" s="181"/>
      <c r="F43" s="182">
        <v>0.13</v>
      </c>
      <c r="G43" s="78"/>
      <c r="H43" s="183"/>
      <c r="I43" s="178">
        <f>F43*G43</f>
        <v>0</v>
      </c>
    </row>
    <row r="44" spans="1:9" ht="15" customHeight="1" x14ac:dyDescent="0.25">
      <c r="A44" s="342"/>
      <c r="B44" s="345"/>
      <c r="C44" s="179" t="s">
        <v>53</v>
      </c>
      <c r="D44" s="180"/>
      <c r="E44" s="181"/>
      <c r="F44" s="182">
        <v>0.24</v>
      </c>
      <c r="G44" s="78"/>
      <c r="H44" s="183"/>
      <c r="I44" s="178">
        <f>F44*G44</f>
        <v>0</v>
      </c>
    </row>
    <row r="45" spans="1:9" ht="15" customHeight="1" thickBot="1" x14ac:dyDescent="0.3">
      <c r="A45" s="343"/>
      <c r="B45" s="346"/>
      <c r="C45" s="184"/>
      <c r="D45" s="185"/>
      <c r="E45" s="186" t="s">
        <v>54</v>
      </c>
      <c r="F45" s="187"/>
      <c r="G45" s="188">
        <f>SUM(G40:G44)</f>
        <v>0</v>
      </c>
      <c r="H45" s="189"/>
      <c r="I45" s="190">
        <f>SUM(I40:K44)</f>
        <v>0</v>
      </c>
    </row>
    <row r="46" spans="1:9" ht="15" customHeight="1" thickTop="1" x14ac:dyDescent="0.25">
      <c r="A46" s="341"/>
      <c r="B46" s="344" t="e">
        <f>I51/G51</f>
        <v>#DIV/0!</v>
      </c>
      <c r="C46" s="173" t="s">
        <v>49</v>
      </c>
      <c r="D46" s="174"/>
      <c r="E46" s="175"/>
      <c r="F46" s="176">
        <v>0.86</v>
      </c>
      <c r="G46" s="177"/>
      <c r="H46" s="79"/>
      <c r="I46" s="178">
        <f>F46*G46*H46</f>
        <v>0</v>
      </c>
    </row>
    <row r="47" spans="1:9" ht="15" customHeight="1" x14ac:dyDescent="0.25">
      <c r="A47" s="342"/>
      <c r="B47" s="345"/>
      <c r="C47" s="179" t="s">
        <v>50</v>
      </c>
      <c r="D47" s="180"/>
      <c r="E47" s="181"/>
      <c r="F47" s="182">
        <v>0.98</v>
      </c>
      <c r="G47" s="78"/>
      <c r="H47" s="79"/>
      <c r="I47" s="178">
        <f>F47*G47*H47</f>
        <v>0</v>
      </c>
    </row>
    <row r="48" spans="1:9" ht="15" customHeight="1" x14ac:dyDescent="0.25">
      <c r="A48" s="342"/>
      <c r="B48" s="345"/>
      <c r="C48" s="179" t="s">
        <v>51</v>
      </c>
      <c r="D48" s="180"/>
      <c r="E48" s="181"/>
      <c r="F48" s="182">
        <v>0.74</v>
      </c>
      <c r="G48" s="78"/>
      <c r="H48" s="79"/>
      <c r="I48" s="178">
        <f>F48*G48*H48</f>
        <v>0</v>
      </c>
    </row>
    <row r="49" spans="1:9" ht="15" customHeight="1" x14ac:dyDescent="0.25">
      <c r="A49" s="342"/>
      <c r="B49" s="345"/>
      <c r="C49" s="179" t="s">
        <v>52</v>
      </c>
      <c r="D49" s="180"/>
      <c r="E49" s="181"/>
      <c r="F49" s="182">
        <v>0.13</v>
      </c>
      <c r="G49" s="78"/>
      <c r="H49" s="183"/>
      <c r="I49" s="178">
        <f>F49*G49</f>
        <v>0</v>
      </c>
    </row>
    <row r="50" spans="1:9" ht="15" customHeight="1" x14ac:dyDescent="0.25">
      <c r="A50" s="342"/>
      <c r="B50" s="345"/>
      <c r="C50" s="179" t="s">
        <v>53</v>
      </c>
      <c r="D50" s="180"/>
      <c r="E50" s="181"/>
      <c r="F50" s="182">
        <v>0.24</v>
      </c>
      <c r="G50" s="78"/>
      <c r="H50" s="183"/>
      <c r="I50" s="178">
        <f>F50*G50</f>
        <v>0</v>
      </c>
    </row>
    <row r="51" spans="1:9" ht="15" customHeight="1" thickBot="1" x14ac:dyDescent="0.3">
      <c r="A51" s="343"/>
      <c r="B51" s="346"/>
      <c r="C51" s="184"/>
      <c r="D51" s="185"/>
      <c r="E51" s="186" t="s">
        <v>54</v>
      </c>
      <c r="F51" s="187"/>
      <c r="G51" s="188">
        <f>SUM(G46:G50)</f>
        <v>0</v>
      </c>
      <c r="H51" s="189"/>
      <c r="I51" s="190">
        <f>SUM(I46:K50)</f>
        <v>0</v>
      </c>
    </row>
    <row r="52" spans="1:9" ht="15" customHeight="1" thickTop="1" x14ac:dyDescent="0.25">
      <c r="A52" s="341"/>
      <c r="B52" s="344" t="e">
        <f>I57/G57</f>
        <v>#DIV/0!</v>
      </c>
      <c r="C52" s="173" t="s">
        <v>49</v>
      </c>
      <c r="D52" s="174"/>
      <c r="E52" s="175"/>
      <c r="F52" s="176">
        <v>0.86</v>
      </c>
      <c r="G52" s="177"/>
      <c r="H52" s="79"/>
      <c r="I52" s="178">
        <f>F52*G52*H52</f>
        <v>0</v>
      </c>
    </row>
    <row r="53" spans="1:9" ht="15" customHeight="1" x14ac:dyDescent="0.25">
      <c r="A53" s="342"/>
      <c r="B53" s="345"/>
      <c r="C53" s="179" t="s">
        <v>50</v>
      </c>
      <c r="D53" s="180"/>
      <c r="E53" s="181"/>
      <c r="F53" s="182">
        <v>0.98</v>
      </c>
      <c r="G53" s="78"/>
      <c r="H53" s="79"/>
      <c r="I53" s="178">
        <f>F53*G53*H53</f>
        <v>0</v>
      </c>
    </row>
    <row r="54" spans="1:9" ht="15" customHeight="1" x14ac:dyDescent="0.25">
      <c r="A54" s="342"/>
      <c r="B54" s="345"/>
      <c r="C54" s="179" t="s">
        <v>51</v>
      </c>
      <c r="D54" s="180"/>
      <c r="E54" s="181"/>
      <c r="F54" s="182">
        <v>0.74</v>
      </c>
      <c r="G54" s="78"/>
      <c r="H54" s="79"/>
      <c r="I54" s="178">
        <f>F54*G54*H54</f>
        <v>0</v>
      </c>
    </row>
    <row r="55" spans="1:9" ht="15" customHeight="1" x14ac:dyDescent="0.25">
      <c r="A55" s="342"/>
      <c r="B55" s="345"/>
      <c r="C55" s="179" t="s">
        <v>52</v>
      </c>
      <c r="D55" s="180"/>
      <c r="E55" s="181"/>
      <c r="F55" s="182">
        <v>0.13</v>
      </c>
      <c r="G55" s="78"/>
      <c r="H55" s="183"/>
      <c r="I55" s="178">
        <f>F55*G55</f>
        <v>0</v>
      </c>
    </row>
    <row r="56" spans="1:9" ht="15" customHeight="1" x14ac:dyDescent="0.25">
      <c r="A56" s="342"/>
      <c r="B56" s="345"/>
      <c r="C56" s="179" t="s">
        <v>53</v>
      </c>
      <c r="D56" s="180"/>
      <c r="E56" s="181"/>
      <c r="F56" s="182">
        <v>0.24</v>
      </c>
      <c r="G56" s="78"/>
      <c r="H56" s="183"/>
      <c r="I56" s="178">
        <f>F56*G56</f>
        <v>0</v>
      </c>
    </row>
    <row r="57" spans="1:9" ht="15" customHeight="1" thickBot="1" x14ac:dyDescent="0.3">
      <c r="A57" s="343"/>
      <c r="B57" s="346"/>
      <c r="C57" s="184"/>
      <c r="D57" s="185"/>
      <c r="E57" s="186" t="s">
        <v>54</v>
      </c>
      <c r="F57" s="187"/>
      <c r="G57" s="188">
        <f>SUM(G52:G56)</f>
        <v>0</v>
      </c>
      <c r="H57" s="189"/>
      <c r="I57" s="190">
        <f>SUM(I52:K56)</f>
        <v>0</v>
      </c>
    </row>
    <row r="58" spans="1:9" ht="15" customHeight="1" thickTop="1" x14ac:dyDescent="0.25">
      <c r="A58" s="347"/>
      <c r="B58" s="349" t="e">
        <f>I63/G63</f>
        <v>#DIV/0!</v>
      </c>
      <c r="C58" s="191" t="s">
        <v>49</v>
      </c>
      <c r="D58" s="192"/>
      <c r="E58" s="193"/>
      <c r="F58" s="194">
        <v>0.86</v>
      </c>
      <c r="G58" s="195"/>
      <c r="H58" s="196"/>
      <c r="I58" s="197">
        <f>F58*G58*H58</f>
        <v>0</v>
      </c>
    </row>
    <row r="59" spans="1:9" ht="15" customHeight="1" x14ac:dyDescent="0.25">
      <c r="A59" s="342"/>
      <c r="B59" s="345"/>
      <c r="C59" s="179" t="s">
        <v>50</v>
      </c>
      <c r="D59" s="180"/>
      <c r="E59" s="181"/>
      <c r="F59" s="182">
        <v>0.98</v>
      </c>
      <c r="G59" s="78"/>
      <c r="H59" s="79"/>
      <c r="I59" s="178">
        <f>F59*G59*H59</f>
        <v>0</v>
      </c>
    </row>
    <row r="60" spans="1:9" ht="15" customHeight="1" x14ac:dyDescent="0.25">
      <c r="A60" s="342"/>
      <c r="B60" s="345"/>
      <c r="C60" s="179" t="s">
        <v>51</v>
      </c>
      <c r="D60" s="180"/>
      <c r="E60" s="181"/>
      <c r="F60" s="182">
        <v>0.74</v>
      </c>
      <c r="G60" s="78"/>
      <c r="H60" s="79"/>
      <c r="I60" s="178">
        <f>F60*G60*H60</f>
        <v>0</v>
      </c>
    </row>
    <row r="61" spans="1:9" ht="15" customHeight="1" x14ac:dyDescent="0.25">
      <c r="A61" s="342"/>
      <c r="B61" s="345"/>
      <c r="C61" s="179" t="s">
        <v>52</v>
      </c>
      <c r="D61" s="180"/>
      <c r="E61" s="181"/>
      <c r="F61" s="182">
        <v>0.13</v>
      </c>
      <c r="G61" s="78"/>
      <c r="H61" s="183"/>
      <c r="I61" s="178">
        <f>F61*G61</f>
        <v>0</v>
      </c>
    </row>
    <row r="62" spans="1:9" ht="15" customHeight="1" x14ac:dyDescent="0.25">
      <c r="A62" s="342"/>
      <c r="B62" s="345"/>
      <c r="C62" s="179" t="s">
        <v>53</v>
      </c>
      <c r="D62" s="180"/>
      <c r="E62" s="181"/>
      <c r="F62" s="182">
        <v>0.24</v>
      </c>
      <c r="G62" s="78"/>
      <c r="H62" s="183"/>
      <c r="I62" s="178">
        <f>F62*G62</f>
        <v>0</v>
      </c>
    </row>
    <row r="63" spans="1:9" ht="15" customHeight="1" x14ac:dyDescent="0.25">
      <c r="A63" s="348"/>
      <c r="B63" s="350"/>
      <c r="C63" s="179"/>
      <c r="D63" s="180"/>
      <c r="E63" s="198" t="s">
        <v>54</v>
      </c>
      <c r="F63" s="199"/>
      <c r="G63" s="200">
        <f>SUM(G58:G62)</f>
        <v>0</v>
      </c>
      <c r="H63" s="183"/>
      <c r="I63" s="178">
        <f>SUM(I58:K62)</f>
        <v>0</v>
      </c>
    </row>
    <row r="64" spans="1:9" ht="15" customHeight="1" x14ac:dyDescent="0.25">
      <c r="A64" s="127"/>
      <c r="B64" s="201"/>
      <c r="C64" s="202"/>
      <c r="D64" s="202"/>
      <c r="E64" s="203"/>
      <c r="F64" s="202"/>
      <c r="G64" s="204"/>
      <c r="H64" s="204"/>
      <c r="I64" s="204"/>
    </row>
    <row r="65" spans="1:9" ht="15" customHeight="1" x14ac:dyDescent="0.25">
      <c r="A65" s="127"/>
      <c r="B65" s="201"/>
      <c r="C65" s="202"/>
      <c r="D65" s="202"/>
      <c r="E65" s="203"/>
      <c r="F65" s="202"/>
      <c r="G65" s="204"/>
      <c r="H65" s="204"/>
      <c r="I65" s="204"/>
    </row>
    <row r="66" spans="1:9" x14ac:dyDescent="0.25">
      <c r="A66" s="205" t="s">
        <v>136</v>
      </c>
      <c r="B66" s="201"/>
      <c r="C66" s="202"/>
      <c r="D66" s="202"/>
      <c r="E66" s="203"/>
      <c r="F66" s="202"/>
      <c r="G66" s="204"/>
      <c r="H66" s="204"/>
      <c r="I66" s="204"/>
    </row>
    <row r="67" spans="1:9" x14ac:dyDescent="0.25">
      <c r="A67" s="127"/>
      <c r="B67" s="201"/>
      <c r="C67" s="202"/>
      <c r="D67" s="202"/>
      <c r="E67" s="203"/>
      <c r="F67" s="202"/>
      <c r="G67" s="204"/>
      <c r="H67" s="204"/>
      <c r="I67" s="204"/>
    </row>
    <row r="68" spans="1:9" x14ac:dyDescent="0.25">
      <c r="A68" s="206" t="s">
        <v>193</v>
      </c>
      <c r="D68" s="13"/>
      <c r="E68" s="4"/>
    </row>
    <row r="69" spans="1:9" ht="13.8" x14ac:dyDescent="0.3">
      <c r="A69" s="4" t="s">
        <v>194</v>
      </c>
      <c r="D69" s="44"/>
      <c r="E69" s="4"/>
    </row>
    <row r="70" spans="1:9" x14ac:dyDescent="0.25">
      <c r="D70" s="13"/>
      <c r="E70" s="4"/>
    </row>
    <row r="71" spans="1:9" x14ac:dyDescent="0.25">
      <c r="B71" s="4" t="s">
        <v>139</v>
      </c>
      <c r="D71" s="13"/>
      <c r="E71" s="4"/>
    </row>
    <row r="72" spans="1:9" x14ac:dyDescent="0.25">
      <c r="B72" s="4" t="s">
        <v>140</v>
      </c>
    </row>
    <row r="73" spans="1:9" x14ac:dyDescent="0.25">
      <c r="B73" s="4" t="s">
        <v>141</v>
      </c>
    </row>
    <row r="74" spans="1:9" x14ac:dyDescent="0.25">
      <c r="B74" s="4" t="s">
        <v>142</v>
      </c>
    </row>
    <row r="75" spans="1:9" x14ac:dyDescent="0.25">
      <c r="B75" s="4" t="s">
        <v>143</v>
      </c>
    </row>
  </sheetData>
  <mergeCells count="21">
    <mergeCell ref="C1:E1"/>
    <mergeCell ref="A4:A9"/>
    <mergeCell ref="B4:B9"/>
    <mergeCell ref="A10:A15"/>
    <mergeCell ref="B10:B15"/>
    <mergeCell ref="A16:A21"/>
    <mergeCell ref="B16:B21"/>
    <mergeCell ref="A22:A27"/>
    <mergeCell ref="B22:B27"/>
    <mergeCell ref="A28:A33"/>
    <mergeCell ref="B28:B33"/>
    <mergeCell ref="A34:A39"/>
    <mergeCell ref="B34:B39"/>
    <mergeCell ref="A58:A63"/>
    <mergeCell ref="B58:B63"/>
    <mergeCell ref="A40:A45"/>
    <mergeCell ref="B40:B45"/>
    <mergeCell ref="A46:A51"/>
    <mergeCell ref="B46:B51"/>
    <mergeCell ref="A52:A57"/>
    <mergeCell ref="B52:B57"/>
  </mergeCells>
  <phoneticPr fontId="2" type="noConversion"/>
  <printOptions horizontalCentered="1"/>
  <pageMargins left="0.5" right="0.5" top="1.5" bottom="0.5" header="0.5" footer="0.25"/>
  <pageSetup scale="60" orientation="portrait" blackAndWhite="1" r:id="rId1"/>
  <headerFooter alignWithMargins="0">
    <oddHeader>&amp;C&amp;"Arial,Bold"&amp;16BMP VOLUMETRIC RUNOFF COEFFICIENT (R&amp;YV&amp;Y) CALCULATOR
SMALL STORMS METHOD
[PROJECT NAME]
BOONE COUNTY, MISSOURI</oddHeader>
    <oddFooter xml:space="preserve">&amp;L&amp;8&amp;G STORMWATER PROGRAM - TOOLS (03/15/2010)&amp;RREVISED:  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F43"/>
  <sheetViews>
    <sheetView zoomScale="80" workbookViewId="0">
      <selection activeCell="B13" sqref="B13"/>
    </sheetView>
  </sheetViews>
  <sheetFormatPr defaultRowHeight="13.2" x14ac:dyDescent="0.25"/>
  <cols>
    <col min="1" max="1" width="45.77734375" style="259" customWidth="1"/>
    <col min="2" max="6" width="10.77734375" style="275" customWidth="1"/>
    <col min="7" max="16384" width="8.88671875" style="259"/>
  </cols>
  <sheetData>
    <row r="1" spans="1:6" ht="15.6" x14ac:dyDescent="0.3">
      <c r="A1" s="287" t="s">
        <v>285</v>
      </c>
      <c r="B1" s="288"/>
    </row>
    <row r="3" spans="1:6" x14ac:dyDescent="0.25">
      <c r="B3" s="289" t="s">
        <v>286</v>
      </c>
      <c r="C3" s="289" t="s">
        <v>127</v>
      </c>
      <c r="D3" s="289" t="s">
        <v>287</v>
      </c>
      <c r="E3" s="289" t="s">
        <v>288</v>
      </c>
      <c r="F3" s="289" t="s">
        <v>289</v>
      </c>
    </row>
    <row r="4" spans="1:6" x14ac:dyDescent="0.25">
      <c r="C4" s="289"/>
      <c r="D4" s="289"/>
      <c r="E4" s="289"/>
    </row>
    <row r="5" spans="1:6" x14ac:dyDescent="0.25">
      <c r="A5" s="259" t="s">
        <v>290</v>
      </c>
      <c r="B5" s="275" t="s">
        <v>291</v>
      </c>
      <c r="C5" s="290"/>
      <c r="D5" s="290"/>
      <c r="E5" s="291">
        <f>C5*D5</f>
        <v>0</v>
      </c>
    </row>
    <row r="6" spans="1:6" x14ac:dyDescent="0.25">
      <c r="A6" s="259" t="s">
        <v>292</v>
      </c>
      <c r="B6" s="275" t="s">
        <v>291</v>
      </c>
      <c r="C6" s="275">
        <v>25</v>
      </c>
      <c r="D6" s="275">
        <v>22</v>
      </c>
      <c r="E6" s="291">
        <f>C6*D6</f>
        <v>550</v>
      </c>
    </row>
    <row r="7" spans="1:6" x14ac:dyDescent="0.25">
      <c r="A7" s="259" t="s">
        <v>293</v>
      </c>
      <c r="B7" s="275" t="s">
        <v>291</v>
      </c>
      <c r="C7" s="290"/>
      <c r="D7" s="290"/>
      <c r="E7" s="291">
        <f>C7*D7</f>
        <v>0</v>
      </c>
    </row>
    <row r="8" spans="1:6" x14ac:dyDescent="0.25">
      <c r="A8" s="259" t="s">
        <v>294</v>
      </c>
      <c r="B8" s="275" t="s">
        <v>291</v>
      </c>
      <c r="C8" s="290"/>
      <c r="D8" s="290"/>
      <c r="E8" s="291">
        <f>C8*D8</f>
        <v>0</v>
      </c>
    </row>
    <row r="9" spans="1:6" x14ac:dyDescent="0.25">
      <c r="A9" s="259" t="s">
        <v>295</v>
      </c>
      <c r="B9" s="275" t="s">
        <v>291</v>
      </c>
      <c r="C9" s="290"/>
      <c r="D9" s="290"/>
      <c r="E9" s="292">
        <f>C9*D9</f>
        <v>0</v>
      </c>
    </row>
    <row r="10" spans="1:6" x14ac:dyDescent="0.25">
      <c r="E10" s="291"/>
    </row>
    <row r="11" spans="1:6" x14ac:dyDescent="0.25">
      <c r="A11" s="259" t="s">
        <v>296</v>
      </c>
      <c r="E11" s="291">
        <f>SUM(E5:E10)</f>
        <v>550</v>
      </c>
    </row>
    <row r="12" spans="1:6" x14ac:dyDescent="0.25">
      <c r="E12" s="291"/>
    </row>
    <row r="13" spans="1:6" x14ac:dyDescent="0.25">
      <c r="A13" s="259" t="s">
        <v>297</v>
      </c>
      <c r="B13" s="293">
        <v>1</v>
      </c>
    </row>
    <row r="14" spans="1:6" x14ac:dyDescent="0.25">
      <c r="E14" s="291"/>
    </row>
    <row r="15" spans="1:6" x14ac:dyDescent="0.25">
      <c r="E15" s="291"/>
    </row>
    <row r="16" spans="1:6" x14ac:dyDescent="0.25">
      <c r="A16" s="259" t="s">
        <v>298</v>
      </c>
      <c r="E16" s="291">
        <f>E11*B13</f>
        <v>550</v>
      </c>
      <c r="F16" s="291"/>
    </row>
    <row r="17" spans="1:6" x14ac:dyDescent="0.25">
      <c r="A17" s="259" t="s">
        <v>299</v>
      </c>
      <c r="E17" s="294"/>
      <c r="F17" s="294">
        <f>E16/43560</f>
        <v>1.2626262626262626E-2</v>
      </c>
    </row>
    <row r="21" spans="1:6" ht="15.6" x14ac:dyDescent="0.3">
      <c r="A21" s="287" t="s">
        <v>300</v>
      </c>
      <c r="B21" s="288"/>
    </row>
    <row r="22" spans="1:6" ht="15.6" x14ac:dyDescent="0.3">
      <c r="A22" s="287"/>
      <c r="B22" s="288"/>
    </row>
    <row r="23" spans="1:6" ht="27" customHeight="1" x14ac:dyDescent="0.25">
      <c r="A23" s="354" t="s">
        <v>301</v>
      </c>
      <c r="B23" s="354"/>
      <c r="C23" s="354"/>
      <c r="D23" s="354"/>
      <c r="E23" s="354"/>
    </row>
    <row r="24" spans="1:6" x14ac:dyDescent="0.25">
      <c r="B24" s="289" t="s">
        <v>286</v>
      </c>
      <c r="C24" s="289" t="s">
        <v>127</v>
      </c>
      <c r="D24" s="289" t="s">
        <v>287</v>
      </c>
      <c r="E24" s="289" t="s">
        <v>288</v>
      </c>
      <c r="F24" s="289" t="s">
        <v>289</v>
      </c>
    </row>
    <row r="26" spans="1:6" x14ac:dyDescent="0.25">
      <c r="A26" s="259" t="s">
        <v>302</v>
      </c>
      <c r="B26" s="295"/>
      <c r="C26" s="291">
        <f>25-16-5</f>
        <v>4</v>
      </c>
      <c r="D26" s="275">
        <v>22</v>
      </c>
      <c r="E26" s="291">
        <f>B26*C26*D26</f>
        <v>0</v>
      </c>
    </row>
    <row r="27" spans="1:6" x14ac:dyDescent="0.25">
      <c r="A27" s="259" t="s">
        <v>303</v>
      </c>
      <c r="B27" s="295"/>
      <c r="C27" s="295"/>
      <c r="D27" s="275">
        <v>22</v>
      </c>
      <c r="E27" s="291">
        <f>B27*C27*D27</f>
        <v>0</v>
      </c>
    </row>
    <row r="28" spans="1:6" x14ac:dyDescent="0.25">
      <c r="A28" s="259" t="s">
        <v>304</v>
      </c>
      <c r="B28" s="295"/>
      <c r="C28" s="291">
        <f>B13*4</f>
        <v>4</v>
      </c>
      <c r="D28" s="275">
        <v>4</v>
      </c>
      <c r="E28" s="291">
        <f t="shared" ref="E28:E33" si="0">C28*D28</f>
        <v>16</v>
      </c>
    </row>
    <row r="29" spans="1:6" x14ac:dyDescent="0.25">
      <c r="A29" s="259" t="s">
        <v>305</v>
      </c>
      <c r="B29" s="275" t="s">
        <v>291</v>
      </c>
      <c r="C29" s="295"/>
      <c r="D29" s="275">
        <v>32</v>
      </c>
      <c r="E29" s="291">
        <f t="shared" si="0"/>
        <v>0</v>
      </c>
    </row>
    <row r="30" spans="1:6" x14ac:dyDescent="0.25">
      <c r="A30" s="259" t="s">
        <v>306</v>
      </c>
      <c r="B30" s="275" t="s">
        <v>291</v>
      </c>
      <c r="C30" s="295"/>
      <c r="D30" s="295"/>
      <c r="E30" s="291">
        <f t="shared" si="0"/>
        <v>0</v>
      </c>
    </row>
    <row r="31" spans="1:6" x14ac:dyDescent="0.25">
      <c r="A31" s="259" t="s">
        <v>307</v>
      </c>
      <c r="B31" s="275" t="s">
        <v>291</v>
      </c>
      <c r="C31" s="295"/>
      <c r="D31" s="275">
        <v>5</v>
      </c>
      <c r="E31" s="291">
        <f t="shared" si="0"/>
        <v>0</v>
      </c>
    </row>
    <row r="32" spans="1:6" x14ac:dyDescent="0.25">
      <c r="A32" s="259" t="s">
        <v>308</v>
      </c>
      <c r="B32" s="275" t="s">
        <v>291</v>
      </c>
      <c r="C32" s="295"/>
      <c r="E32" s="291">
        <f t="shared" si="0"/>
        <v>0</v>
      </c>
    </row>
    <row r="33" spans="1:6" x14ac:dyDescent="0.25">
      <c r="A33" s="259" t="s">
        <v>309</v>
      </c>
      <c r="B33" s="275" t="s">
        <v>291</v>
      </c>
      <c r="C33" s="295"/>
      <c r="E33" s="292">
        <f t="shared" si="0"/>
        <v>0</v>
      </c>
    </row>
    <row r="35" spans="1:6" x14ac:dyDescent="0.25">
      <c r="A35" s="259" t="s">
        <v>298</v>
      </c>
      <c r="E35" s="291">
        <f>SUM(E26:E34)</f>
        <v>16</v>
      </c>
    </row>
    <row r="36" spans="1:6" x14ac:dyDescent="0.25">
      <c r="A36" s="259" t="s">
        <v>299</v>
      </c>
      <c r="F36" s="296">
        <f>E35/43560</f>
        <v>3.6730945821854911E-4</v>
      </c>
    </row>
    <row r="40" spans="1:6" ht="15.6" x14ac:dyDescent="0.3">
      <c r="A40" s="287" t="s">
        <v>310</v>
      </c>
      <c r="B40" s="288"/>
    </row>
    <row r="42" spans="1:6" x14ac:dyDescent="0.25">
      <c r="A42" s="259" t="s">
        <v>298</v>
      </c>
      <c r="E42" s="297">
        <f>E16+E35</f>
        <v>566</v>
      </c>
    </row>
    <row r="43" spans="1:6" ht="15" x14ac:dyDescent="0.25">
      <c r="A43" s="259" t="s">
        <v>299</v>
      </c>
      <c r="F43" s="298">
        <f>SUM(F4:F42)</f>
        <v>1.2993572084481176E-2</v>
      </c>
    </row>
  </sheetData>
  <mergeCells count="1">
    <mergeCell ref="A23:E23"/>
  </mergeCells>
  <printOptions horizontalCentered="1"/>
  <pageMargins left="0.5" right="0.5" top="1.5" bottom="0.5" header="0.5" footer="0.25"/>
  <pageSetup scale="96" orientation="portrait" blackAndWhite="1" r:id="rId1"/>
  <headerFooter alignWithMargins="0">
    <oddHeader>&amp;C&amp;"Arial,Bold"&amp;14IMPERVIOUS AREA CALCULATOR FOR RESIDENTIAL SUBDIVISIONS</oddHeader>
    <oddFooter>&amp;L&amp;G STORMWATER PROGRAM - TOOLS (11/25/2014)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INSTRUCTIONS</vt:lpstr>
      <vt:lpstr>1A-SITE SUMMARY</vt:lpstr>
      <vt:lpstr>2-WQ BMP SUMMARY</vt:lpstr>
      <vt:lpstr>3-SITE Rv WORKSHEET</vt:lpstr>
      <vt:lpstr>4A-RUNOFF REDUCTION WORKSHEET</vt:lpstr>
      <vt:lpstr>WQV-SHORT CUT METHOD</vt:lpstr>
      <vt:lpstr>WQV-SMALL STORMS METHOD</vt:lpstr>
      <vt:lpstr>WQV-SMALL STORMS-Rv CALCULATOR</vt:lpstr>
      <vt:lpstr>SUBDIVISION IA CALCULATOR</vt:lpstr>
      <vt:lpstr>RUNOFF REDUCT-RE-EST CALCULATOR</vt:lpstr>
      <vt:lpstr>BMP-BIORETENTION DESIGN-MARC 09</vt:lpstr>
      <vt:lpstr>BMP-TURF SWALE DESIGN-MARC 09</vt:lpstr>
      <vt:lpstr>'BMP-TURF SWALE DESIGN-MARC 09'!Print_Area</vt:lpstr>
      <vt:lpstr>'BMP-BIORETENTION DESIGN-MARC 09'!Print_Titles</vt:lpstr>
      <vt:lpstr>'BMP-TURF SWALE DESIGN-MARC 09'!Print_Titles</vt:lpstr>
      <vt:lpstr>'WQV-SHORT CUT METHOD'!Print_Titles</vt:lpstr>
      <vt:lpstr>'WQV-SMALL STORMS METHOD'!Print_Titles</vt:lpstr>
    </vt:vector>
  </TitlesOfParts>
  <Company>Boone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Boone County IT</dc:creator>
  <cp:lastModifiedBy>Paula Evans</cp:lastModifiedBy>
  <cp:lastPrinted>2015-11-23T16:50:47Z</cp:lastPrinted>
  <dcterms:created xsi:type="dcterms:W3CDTF">2010-01-25T22:09:33Z</dcterms:created>
  <dcterms:modified xsi:type="dcterms:W3CDTF">2019-04-09T15:24:46Z</dcterms:modified>
</cp:coreProperties>
</file>